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Employee information" sheetId="1" r:id="rId1"/>
    <sheet name="Payroll calculator" sheetId="2" r:id="rId2"/>
    <sheet name="Individual paystubs" sheetId="3" r:id="rId3"/>
  </sheets>
  <definedNames>
    <definedName name="_xlnm.Print_Area" localSheetId="0">'Employee information'!$A$1:$M$20</definedName>
    <definedName name="_xlnm.Print_Area" localSheetId="1">'Payroll calculator'!$A$1:$L$28</definedName>
  </definedNames>
  <calcPr calcId="152511"/>
</workbook>
</file>

<file path=xl/calcChain.xml><?xml version="1.0" encoding="utf-8"?>
<calcChain xmlns="http://schemas.openxmlformats.org/spreadsheetml/2006/main">
  <c r="I28" i="2" l="1"/>
  <c r="J28" i="2" s="1"/>
  <c r="I7" i="2"/>
  <c r="H45" i="3" s="1"/>
  <c r="H5" i="3"/>
  <c r="D39" i="3"/>
  <c r="D27" i="3"/>
  <c r="D15" i="3"/>
  <c r="D3" i="3"/>
  <c r="J6" i="1"/>
  <c r="M6" i="1"/>
  <c r="F46" i="3"/>
  <c r="F45" i="3"/>
  <c r="D45" i="3"/>
  <c r="H44" i="3"/>
  <c r="H43" i="3"/>
  <c r="H42" i="3"/>
  <c r="F42" i="3"/>
  <c r="D42" i="3"/>
  <c r="H41" i="3"/>
  <c r="F41" i="3"/>
  <c r="D41" i="3"/>
  <c r="F39" i="3"/>
  <c r="J4" i="1"/>
  <c r="J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F34" i="3"/>
  <c r="I6" i="2"/>
  <c r="M5" i="1"/>
  <c r="F33" i="3"/>
  <c r="D33" i="3"/>
  <c r="F22" i="3"/>
  <c r="I4" i="2"/>
  <c r="H9" i="3" s="1"/>
  <c r="J3" i="1"/>
  <c r="M3" i="1"/>
  <c r="I5" i="2"/>
  <c r="J5" i="2" s="1"/>
  <c r="M4" i="1"/>
  <c r="F21" i="3"/>
  <c r="D21" i="3"/>
  <c r="F9" i="3"/>
  <c r="D9" i="3"/>
  <c r="F10" i="3"/>
  <c r="I8" i="2"/>
  <c r="M7" i="1"/>
  <c r="I9" i="2"/>
  <c r="M8" i="1"/>
  <c r="I10" i="2"/>
  <c r="M9" i="1"/>
  <c r="I11" i="2"/>
  <c r="M10" i="1"/>
  <c r="I12" i="2"/>
  <c r="M11" i="1"/>
  <c r="I13" i="2"/>
  <c r="M12" i="1"/>
  <c r="I14" i="2"/>
  <c r="M13" i="1"/>
  <c r="I15" i="2"/>
  <c r="M14" i="1"/>
  <c r="I16" i="2"/>
  <c r="M15" i="1"/>
  <c r="I17" i="2"/>
  <c r="M16" i="1"/>
  <c r="I18" i="2"/>
  <c r="J18" i="2" s="1"/>
  <c r="M17" i="1"/>
  <c r="I19" i="2"/>
  <c r="M18" i="1"/>
  <c r="I20" i="2"/>
  <c r="M19" i="1"/>
  <c r="I21" i="2"/>
  <c r="M20" i="1"/>
  <c r="I22" i="2"/>
  <c r="J22" i="2" s="1"/>
  <c r="L22" i="2" s="1"/>
  <c r="I23" i="2"/>
  <c r="I24" i="2"/>
  <c r="I25" i="2"/>
  <c r="I26" i="2"/>
  <c r="J26" i="2" s="1"/>
  <c r="I27" i="2"/>
  <c r="J27" i="2" s="1"/>
  <c r="L27" i="2" s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4" i="2"/>
  <c r="H32" i="3"/>
  <c r="H31" i="3"/>
  <c r="H30" i="3"/>
  <c r="F30" i="3"/>
  <c r="D30" i="3"/>
  <c r="H29" i="3"/>
  <c r="F29" i="3"/>
  <c r="D29" i="3"/>
  <c r="F27" i="3"/>
  <c r="H20" i="3"/>
  <c r="H19" i="3"/>
  <c r="H18" i="3"/>
  <c r="F18" i="3"/>
  <c r="D18" i="3"/>
  <c r="H17" i="3"/>
  <c r="F17" i="3"/>
  <c r="D17" i="3"/>
  <c r="F15" i="3"/>
  <c r="H8" i="3"/>
  <c r="H7" i="3"/>
  <c r="F5" i="3"/>
  <c r="H6" i="3"/>
  <c r="F6" i="3"/>
  <c r="D6" i="3"/>
  <c r="D5" i="3"/>
  <c r="F3" i="3"/>
  <c r="J19" i="2" l="1"/>
  <c r="L19" i="2" s="1"/>
  <c r="J11" i="2"/>
  <c r="L11" i="2" s="1"/>
  <c r="J14" i="2"/>
  <c r="L14" i="2" s="1"/>
  <c r="J6" i="2"/>
  <c r="L6" i="2" s="1"/>
  <c r="H35" i="3" s="1"/>
  <c r="J10" i="2"/>
  <c r="L10" i="2" s="1"/>
  <c r="J20" i="2"/>
  <c r="L20" i="2" s="1"/>
  <c r="J16" i="2"/>
  <c r="L16" i="2" s="1"/>
  <c r="J8" i="2"/>
  <c r="L8" i="2" s="1"/>
  <c r="J24" i="2"/>
  <c r="L24" i="2" s="1"/>
  <c r="J12" i="2"/>
  <c r="L12" i="2" s="1"/>
  <c r="J13" i="2"/>
  <c r="L13" i="2" s="1"/>
  <c r="J25" i="2"/>
  <c r="L25" i="2" s="1"/>
  <c r="J21" i="2"/>
  <c r="L21" i="2" s="1"/>
  <c r="L5" i="2"/>
  <c r="H23" i="3" s="1"/>
  <c r="H21" i="3"/>
  <c r="D19" i="3" s="1"/>
  <c r="D8" i="3"/>
  <c r="F8" i="3"/>
  <c r="D7" i="3"/>
  <c r="J23" i="2"/>
  <c r="L23" i="2" s="1"/>
  <c r="J9" i="2"/>
  <c r="L9" i="2" s="1"/>
  <c r="J4" i="2"/>
  <c r="H10" i="3" s="1"/>
  <c r="J15" i="2"/>
  <c r="L15" i="2" s="1"/>
  <c r="L26" i="2"/>
  <c r="L18" i="2"/>
  <c r="J17" i="2"/>
  <c r="L17" i="2" s="1"/>
  <c r="H22" i="3"/>
  <c r="F43" i="3"/>
  <c r="F44" i="3"/>
  <c r="D43" i="3"/>
  <c r="D44" i="3"/>
  <c r="L28" i="2"/>
  <c r="F7" i="3"/>
  <c r="H33" i="3"/>
  <c r="J7" i="2"/>
  <c r="H46" i="3" s="1"/>
  <c r="H34" i="3" l="1"/>
  <c r="D10" i="3"/>
  <c r="L7" i="2"/>
  <c r="H47" i="3" s="1"/>
  <c r="D20" i="3"/>
  <c r="F19" i="3"/>
  <c r="F20" i="3"/>
  <c r="L4" i="2"/>
  <c r="H11" i="3" s="1"/>
  <c r="D32" i="3"/>
  <c r="F31" i="3"/>
  <c r="F32" i="3"/>
  <c r="D31" i="3"/>
  <c r="D46" i="3"/>
  <c r="D22" i="3" l="1"/>
  <c r="D34" i="3"/>
</calcChain>
</file>

<file path=xl/sharedStrings.xml><?xml version="1.0" encoding="utf-8"?>
<sst xmlns="http://schemas.openxmlformats.org/spreadsheetml/2006/main" count="119" uniqueCount="41">
  <si>
    <t>Employee ID</t>
  </si>
  <si>
    <t>Name</t>
  </si>
  <si>
    <t>Hours Worked</t>
  </si>
  <si>
    <t>Social Security Tax</t>
  </si>
  <si>
    <t>Tax Status</t>
  </si>
  <si>
    <t>Gross Pay</t>
  </si>
  <si>
    <t>Net Pay</t>
  </si>
  <si>
    <t>Vacation Hours</t>
  </si>
  <si>
    <t>Sick Hours</t>
  </si>
  <si>
    <t>Employee Name</t>
  </si>
  <si>
    <t>Insurance
Deduction
(Dollars)</t>
  </si>
  <si>
    <t>Overtime Hours</t>
  </si>
  <si>
    <t xml:space="preserve">Taxes and Deductions </t>
  </si>
  <si>
    <t>Overtime Rate</t>
  </si>
  <si>
    <t>Other Deduction</t>
  </si>
  <si>
    <t xml:space="preserve">Medicare Tax </t>
  </si>
  <si>
    <t xml:space="preserve">State Tax </t>
  </si>
  <si>
    <t xml:space="preserve">Federal Income Tax </t>
  </si>
  <si>
    <t>Period:</t>
  </si>
  <si>
    <t>[Company Name]</t>
  </si>
  <si>
    <t>Hourly Rate</t>
  </si>
  <si>
    <t>Regular Hours Worked</t>
  </si>
  <si>
    <t>Federal Allowance (From W-4)</t>
  </si>
  <si>
    <t xml:space="preserve">Total Taxes and Deductions </t>
  </si>
  <si>
    <t xml:space="preserve">Total Taxes and Regular Deductions </t>
  </si>
  <si>
    <t>Other
Deduction</t>
  </si>
  <si>
    <t>Period Ending:</t>
  </si>
  <si>
    <t>Other Regular Deduction</t>
  </si>
  <si>
    <t>Insurance Deduction</t>
  </si>
  <si>
    <t>Payroll calculator</t>
  </si>
  <si>
    <t>Dept.</t>
  </si>
  <si>
    <t>Post</t>
  </si>
  <si>
    <t>Salary</t>
  </si>
  <si>
    <t>Allownace</t>
  </si>
  <si>
    <t xml:space="preserve">Social Security </t>
  </si>
  <si>
    <t>medical Allow</t>
  </si>
  <si>
    <t>Entertainment Allow</t>
  </si>
  <si>
    <t xml:space="preserve">Total Pay </t>
  </si>
  <si>
    <t xml:space="preserve">Total Pay After dedution </t>
  </si>
  <si>
    <t>Income Tax
Deduction
(Dollars)</t>
  </si>
  <si>
    <t xml:space="preserve"> Company Employee Information Registar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</si>
</sst>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8" formatCode=";;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9"/>
      <name val="Arial"/>
    </font>
    <font>
      <b/>
      <sz val="8"/>
      <color indexed="9"/>
      <name val="Arial"/>
    </font>
    <font>
      <b/>
      <sz val="22"/>
      <name val="Arial"/>
      <family val="2"/>
    </font>
    <font>
      <b/>
      <sz val="8"/>
      <name val="Arial"/>
      <family val="2"/>
    </font>
    <font>
      <b/>
      <sz val="14"/>
      <name val="Arial"/>
    </font>
    <font>
      <b/>
      <sz val="10"/>
      <name val="Arial"/>
    </font>
    <font>
      <sz val="10"/>
      <name val="Arial"/>
    </font>
    <font>
      <sz val="14"/>
      <name val="Arial"/>
    </font>
    <font>
      <b/>
      <sz val="9"/>
      <name val="Arial"/>
    </font>
    <font>
      <b/>
      <sz val="9"/>
      <name val="Arial"/>
      <family val="2"/>
    </font>
    <font>
      <b/>
      <sz val="22"/>
      <color theme="0"/>
      <name val="Arial"/>
      <family val="2"/>
    </font>
    <font>
      <b/>
      <sz val="8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22"/>
      </right>
      <top style="thin">
        <color indexed="61"/>
      </top>
      <bottom style="thin">
        <color indexed="61"/>
      </bottom>
      <diagonal/>
    </border>
    <border>
      <left style="thin">
        <color indexed="22"/>
      </left>
      <right style="thin">
        <color indexed="22"/>
      </right>
      <top style="thin">
        <color indexed="61"/>
      </top>
      <bottom style="thin">
        <color indexed="6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1"/>
      </right>
      <top style="thin">
        <color indexed="61"/>
      </top>
      <bottom style="thin">
        <color indexed="55"/>
      </bottom>
      <diagonal/>
    </border>
    <border>
      <left style="thin">
        <color indexed="61"/>
      </left>
      <right style="thin">
        <color indexed="22"/>
      </right>
      <top style="thin">
        <color indexed="61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61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 style="thin">
        <color indexed="61"/>
      </right>
      <top style="thin">
        <color indexed="61"/>
      </top>
      <bottom style="thin">
        <color indexed="55"/>
      </bottom>
      <diagonal/>
    </border>
    <border>
      <left style="thin">
        <color indexed="61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double">
        <color indexed="22"/>
      </left>
      <right/>
      <top style="double">
        <color indexed="22"/>
      </top>
      <bottom/>
      <diagonal/>
    </border>
    <border>
      <left/>
      <right/>
      <top style="double">
        <color indexed="22"/>
      </top>
      <bottom/>
      <diagonal/>
    </border>
    <border>
      <left/>
      <right style="double">
        <color indexed="22"/>
      </right>
      <top style="double">
        <color indexed="22"/>
      </top>
      <bottom/>
      <diagonal/>
    </border>
    <border>
      <left style="double">
        <color indexed="22"/>
      </left>
      <right/>
      <top/>
      <bottom/>
      <diagonal/>
    </border>
    <border>
      <left/>
      <right style="double">
        <color indexed="22"/>
      </right>
      <top/>
      <bottom/>
      <diagonal/>
    </border>
    <border>
      <left style="double">
        <color indexed="22"/>
      </left>
      <right/>
      <top/>
      <bottom style="double">
        <color indexed="22"/>
      </bottom>
      <diagonal/>
    </border>
    <border>
      <left/>
      <right/>
      <top/>
      <bottom style="double">
        <color indexed="22"/>
      </bottom>
      <diagonal/>
    </border>
    <border>
      <left/>
      <right style="double">
        <color indexed="22"/>
      </right>
      <top/>
      <bottom style="double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thin">
        <color indexed="22"/>
      </right>
      <top/>
      <bottom style="thin">
        <color indexed="61"/>
      </bottom>
      <diagonal/>
    </border>
    <border>
      <left style="thin">
        <color indexed="22"/>
      </left>
      <right style="thin">
        <color indexed="22"/>
      </right>
      <top/>
      <bottom style="thin">
        <color indexed="61"/>
      </bottom>
      <diagonal/>
    </border>
    <border>
      <left style="thin">
        <color indexed="22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0" fillId="2" borderId="0" xfId="0" applyFill="1" applyBorder="1"/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14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168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8" fontId="4" fillId="3" borderId="9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64" fontId="4" fillId="4" borderId="11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1"/>
    </xf>
    <xf numFmtId="0" fontId="4" fillId="5" borderId="14" xfId="0" applyFont="1" applyFill="1" applyBorder="1" applyAlignment="1">
      <alignment horizontal="left" vertical="center" indent="1"/>
    </xf>
    <xf numFmtId="0" fontId="4" fillId="5" borderId="15" xfId="0" applyFont="1" applyFill="1" applyBorder="1" applyAlignment="1">
      <alignment horizontal="left" vertical="center" indent="1"/>
    </xf>
    <xf numFmtId="0" fontId="12" fillId="5" borderId="15" xfId="0" applyFont="1" applyFill="1" applyBorder="1" applyAlignment="1">
      <alignment horizontal="left" vertical="center" indent="1"/>
    </xf>
    <xf numFmtId="0" fontId="4" fillId="2" borderId="14" xfId="0" applyFont="1" applyFill="1" applyBorder="1" applyAlignment="1">
      <alignment horizontal="left" vertical="center" wrapText="1" indent="1"/>
    </xf>
    <xf numFmtId="0" fontId="4" fillId="2" borderId="14" xfId="0" applyFont="1" applyFill="1" applyBorder="1" applyAlignment="1">
      <alignment horizontal="left" vertical="center" indent="1"/>
    </xf>
    <xf numFmtId="0" fontId="4" fillId="2" borderId="15" xfId="0" applyFont="1" applyFill="1" applyBorder="1" applyAlignment="1">
      <alignment horizontal="left" vertical="center" wrapText="1" indent="1"/>
    </xf>
    <xf numFmtId="0" fontId="4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 indent="1"/>
    </xf>
    <xf numFmtId="0" fontId="4" fillId="2" borderId="15" xfId="0" applyFont="1" applyFill="1" applyBorder="1" applyAlignment="1">
      <alignment horizontal="left" vertical="center" indent="1"/>
    </xf>
    <xf numFmtId="0" fontId="11" fillId="2" borderId="16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4" fillId="2" borderId="19" xfId="0" applyFont="1" applyFill="1" applyBorder="1"/>
    <xf numFmtId="0" fontId="12" fillId="2" borderId="20" xfId="0" applyFont="1" applyFill="1" applyBorder="1"/>
    <xf numFmtId="0" fontId="4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left" wrapText="1"/>
    </xf>
    <xf numFmtId="0" fontId="9" fillId="2" borderId="22" xfId="0" applyFont="1" applyFill="1" applyBorder="1" applyAlignment="1">
      <alignment horizontal="left"/>
    </xf>
    <xf numFmtId="0" fontId="9" fillId="2" borderId="23" xfId="0" applyFont="1" applyFill="1" applyBorder="1"/>
    <xf numFmtId="0" fontId="11" fillId="2" borderId="16" xfId="0" applyFont="1" applyFill="1" applyBorder="1" applyAlignment="1">
      <alignment horizontal="left" vertical="center" indent="1"/>
    </xf>
    <xf numFmtId="0" fontId="11" fillId="2" borderId="17" xfId="0" applyFont="1" applyFill="1" applyBorder="1" applyAlignment="1">
      <alignment horizontal="left" vertical="center" indent="1"/>
    </xf>
    <xf numFmtId="0" fontId="11" fillId="2" borderId="18" xfId="0" applyFont="1" applyFill="1" applyBorder="1" applyAlignment="1">
      <alignment horizontal="left" vertical="center" indent="1"/>
    </xf>
    <xf numFmtId="164" fontId="12" fillId="2" borderId="20" xfId="0" applyNumberFormat="1" applyFont="1" applyFill="1" applyBorder="1"/>
    <xf numFmtId="0" fontId="9" fillId="2" borderId="22" xfId="0" applyFont="1" applyFill="1" applyBorder="1"/>
    <xf numFmtId="0" fontId="4" fillId="2" borderId="21" xfId="0" applyFont="1" applyFill="1" applyBorder="1"/>
    <xf numFmtId="0" fontId="4" fillId="2" borderId="22" xfId="0" applyFont="1" applyFill="1" applyBorder="1" applyAlignment="1">
      <alignment horizontal="left" wrapText="1"/>
    </xf>
    <xf numFmtId="0" fontId="12" fillId="2" borderId="22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 wrapText="1" indent="1"/>
    </xf>
    <xf numFmtId="0" fontId="12" fillId="2" borderId="22" xfId="0" applyFont="1" applyFill="1" applyBorder="1"/>
    <xf numFmtId="0" fontId="12" fillId="2" borderId="23" xfId="0" applyFont="1" applyFill="1" applyBorder="1"/>
    <xf numFmtId="0" fontId="12" fillId="2" borderId="24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 indent="1"/>
    </xf>
    <xf numFmtId="0" fontId="13" fillId="5" borderId="14" xfId="0" applyFont="1" applyFill="1" applyBorder="1" applyAlignment="1">
      <alignment horizontal="left" vertical="center" wrapText="1" indent="1"/>
    </xf>
    <xf numFmtId="14" fontId="12" fillId="4" borderId="15" xfId="0" applyNumberFormat="1" applyFont="1" applyFill="1" applyBorder="1" applyAlignment="1">
      <alignment horizontal="left" vertical="center" indent="1"/>
    </xf>
    <xf numFmtId="14" fontId="12" fillId="2" borderId="0" xfId="0" applyNumberFormat="1" applyFont="1" applyFill="1" applyBorder="1" applyAlignment="1">
      <alignment horizontal="left" vertical="center" indent="1"/>
    </xf>
    <xf numFmtId="0" fontId="12" fillId="4" borderId="15" xfId="0" applyFont="1" applyFill="1" applyBorder="1" applyAlignment="1">
      <alignment horizontal="left" vertical="center" indent="1"/>
    </xf>
    <xf numFmtId="164" fontId="12" fillId="4" borderId="15" xfId="0" applyNumberFormat="1" applyFont="1" applyFill="1" applyBorder="1" applyAlignment="1">
      <alignment horizontal="left" vertical="center" indent="1"/>
    </xf>
    <xf numFmtId="0" fontId="12" fillId="4" borderId="15" xfId="0" applyFont="1" applyFill="1" applyBorder="1" applyAlignment="1">
      <alignment horizontal="left" vertical="center" wrapText="1" indent="1"/>
    </xf>
    <xf numFmtId="0" fontId="12" fillId="2" borderId="0" xfId="0" applyFont="1" applyFill="1" applyBorder="1" applyAlignment="1">
      <alignment horizontal="left" vertical="center" wrapText="1" indent="1"/>
    </xf>
    <xf numFmtId="0" fontId="12" fillId="2" borderId="25" xfId="0" applyFont="1" applyFill="1" applyBorder="1" applyAlignment="1">
      <alignment horizontal="left" vertical="center" indent="1"/>
    </xf>
    <xf numFmtId="0" fontId="12" fillId="4" borderId="25" xfId="0" applyFont="1" applyFill="1" applyBorder="1" applyAlignment="1">
      <alignment horizontal="left" vertical="center" indent="1"/>
    </xf>
    <xf numFmtId="164" fontId="12" fillId="4" borderId="25" xfId="0" applyNumberFormat="1" applyFont="1" applyFill="1" applyBorder="1" applyAlignment="1">
      <alignment horizontal="left" vertical="center" indent="1"/>
    </xf>
    <xf numFmtId="0" fontId="4" fillId="3" borderId="26" xfId="0" applyFont="1" applyFill="1" applyBorder="1" applyAlignment="1">
      <alignment horizontal="center" vertical="center"/>
    </xf>
    <xf numFmtId="168" fontId="4" fillId="3" borderId="27" xfId="0" applyNumberFormat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3" borderId="29" xfId="0" applyNumberFormat="1" applyFont="1" applyFill="1" applyBorder="1" applyAlignment="1">
      <alignment horizontal="center" vertical="center"/>
    </xf>
    <xf numFmtId="164" fontId="4" fillId="4" borderId="30" xfId="0" applyNumberFormat="1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14" fillId="6" borderId="34" xfId="0" applyFont="1" applyFill="1" applyBorder="1" applyAlignment="1">
      <alignment horizontal="center" vertical="center"/>
    </xf>
    <xf numFmtId="0" fontId="14" fillId="6" borderId="35" xfId="0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/>
    </xf>
    <xf numFmtId="0" fontId="5" fillId="7" borderId="38" xfId="0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15" fillId="7" borderId="39" xfId="0" applyFont="1" applyFill="1" applyBorder="1" applyAlignment="1">
      <alignment horizontal="center" vertical="center" wrapText="1"/>
    </xf>
    <xf numFmtId="10" fontId="15" fillId="7" borderId="39" xfId="0" applyNumberFormat="1" applyFont="1" applyFill="1" applyBorder="1" applyAlignment="1">
      <alignment horizontal="center" vertical="center" wrapText="1"/>
    </xf>
    <xf numFmtId="0" fontId="15" fillId="7" borderId="40" xfId="0" applyFont="1" applyFill="1" applyBorder="1" applyAlignment="1">
      <alignment horizontal="center" vertical="center" wrapText="1"/>
    </xf>
    <xf numFmtId="0" fontId="4" fillId="8" borderId="41" xfId="0" applyFont="1" applyFill="1" applyBorder="1" applyAlignment="1">
      <alignment horizontal="center" vertical="center"/>
    </xf>
    <xf numFmtId="0" fontId="4" fillId="8" borderId="37" xfId="0" applyFont="1" applyFill="1" applyBorder="1" applyAlignment="1">
      <alignment horizontal="center" vertical="center"/>
    </xf>
    <xf numFmtId="164" fontId="4" fillId="8" borderId="37" xfId="0" applyNumberFormat="1" applyFont="1" applyFill="1" applyBorder="1" applyAlignment="1">
      <alignment horizontal="center" vertical="center"/>
    </xf>
    <xf numFmtId="10" fontId="4" fillId="8" borderId="37" xfId="0" applyNumberFormat="1" applyFont="1" applyFill="1" applyBorder="1" applyAlignment="1">
      <alignment horizontal="center" vertical="center"/>
    </xf>
    <xf numFmtId="164" fontId="4" fillId="8" borderId="42" xfId="0" applyNumberFormat="1" applyFont="1" applyFill="1" applyBorder="1" applyAlignment="1">
      <alignment horizontal="center" vertical="center"/>
    </xf>
    <xf numFmtId="0" fontId="4" fillId="8" borderId="43" xfId="0" applyFont="1" applyFill="1" applyBorder="1" applyAlignment="1">
      <alignment horizontal="center" vertical="center"/>
    </xf>
    <xf numFmtId="0" fontId="4" fillId="8" borderId="44" xfId="0" applyFont="1" applyFill="1" applyBorder="1" applyAlignment="1">
      <alignment horizontal="center" vertical="center"/>
    </xf>
    <xf numFmtId="164" fontId="4" fillId="8" borderId="44" xfId="0" applyNumberFormat="1" applyFont="1" applyFill="1" applyBorder="1" applyAlignment="1">
      <alignment horizontal="center" vertical="center"/>
    </xf>
    <xf numFmtId="10" fontId="4" fillId="8" borderId="44" xfId="0" applyNumberFormat="1" applyFont="1" applyFill="1" applyBorder="1" applyAlignment="1">
      <alignment horizontal="center" vertical="center"/>
    </xf>
    <xf numFmtId="164" fontId="4" fillId="8" borderId="4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F8EED8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3CBCB"/>
      <rgbColor rgb="00777777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DAB2"/>
      <rgbColor rgb="00F8EED8"/>
      <rgbColor rgb="0099CCFF"/>
      <rgbColor rgb="00FCF9EC"/>
      <rgbColor rgb="00EAEAEA"/>
      <rgbColor rgb="00FBF8EB"/>
      <rgbColor rgb="00C3D2E5"/>
      <rgbColor rgb="0033CCCC"/>
      <rgbColor rgb="0099CC00"/>
      <rgbColor rgb="00FFCC00"/>
      <rgbColor rgb="00FF9900"/>
      <rgbColor rgb="00FF6600"/>
      <rgbColor rgb="004B6B85"/>
      <rgbColor rgb="00757A8B"/>
      <rgbColor rgb="00003366"/>
      <rgbColor rgb="00339966"/>
      <rgbColor rgb="00003300"/>
      <rgbColor rgb="00333300"/>
      <rgbColor rgb="00993300"/>
      <rgbColor rgb="00DDDDDD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M20"/>
  <sheetViews>
    <sheetView tabSelected="1" zoomScaleNormal="100" workbookViewId="0">
      <pane xSplit="2" ySplit="2" topLeftCell="C3" activePane="bottomRight" state="frozenSplit"/>
      <selection activeCell="H5" sqref="H5"/>
      <selection pane="topRight" activeCell="H5" sqref="H5"/>
      <selection pane="bottomLeft" activeCell="H5" sqref="H5"/>
      <selection pane="bottomRight" activeCell="R4" sqref="R4"/>
    </sheetView>
  </sheetViews>
  <sheetFormatPr defaultColWidth="9.109375" defaultRowHeight="13.2" x14ac:dyDescent="0.25"/>
  <cols>
    <col min="1" max="1" width="7.5546875" style="3" customWidth="1"/>
    <col min="2" max="2" width="8.44140625" style="3" customWidth="1"/>
    <col min="3" max="3" width="7.44140625" style="3" customWidth="1"/>
    <col min="4" max="4" width="8.109375" style="3" customWidth="1"/>
    <col min="5" max="5" width="10.109375" style="3" customWidth="1"/>
    <col min="6" max="6" width="10.21875" style="3" customWidth="1"/>
    <col min="7" max="7" width="12.109375" style="3" customWidth="1"/>
    <col min="8" max="8" width="10.5546875" style="3" customWidth="1"/>
    <col min="9" max="9" width="9" style="3" customWidth="1"/>
    <col min="10" max="10" width="9.6640625" style="3" customWidth="1"/>
    <col min="11" max="11" width="8.44140625" style="3" customWidth="1"/>
    <col min="12" max="12" width="11.109375" style="3" customWidth="1"/>
    <col min="13" max="13" width="12.21875" style="3" customWidth="1"/>
    <col min="14" max="14" width="12" style="1" customWidth="1"/>
    <col min="15" max="16384" width="9.109375" style="1"/>
  </cols>
  <sheetData>
    <row r="1" spans="1:13" s="2" customFormat="1" ht="48" customHeight="1" x14ac:dyDescent="0.25">
      <c r="A1" s="95" t="s">
        <v>40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</row>
    <row r="2" spans="1:13" s="5" customFormat="1" ht="30.6" x14ac:dyDescent="0.25">
      <c r="A2" s="98" t="s">
        <v>0</v>
      </c>
      <c r="B2" s="99" t="s">
        <v>1</v>
      </c>
      <c r="C2" s="100" t="s">
        <v>30</v>
      </c>
      <c r="D2" s="100" t="s">
        <v>31</v>
      </c>
      <c r="E2" s="100" t="s">
        <v>32</v>
      </c>
      <c r="F2" s="101" t="s">
        <v>33</v>
      </c>
      <c r="G2" s="100" t="s">
        <v>36</v>
      </c>
      <c r="H2" s="100" t="s">
        <v>34</v>
      </c>
      <c r="I2" s="100" t="s">
        <v>35</v>
      </c>
      <c r="J2" s="100" t="s">
        <v>37</v>
      </c>
      <c r="K2" s="100" t="s">
        <v>10</v>
      </c>
      <c r="L2" s="100" t="s">
        <v>39</v>
      </c>
      <c r="M2" s="102" t="s">
        <v>38</v>
      </c>
    </row>
    <row r="3" spans="1:13" s="4" customFormat="1" ht="18.899999999999999" customHeight="1" x14ac:dyDescent="0.25">
      <c r="A3" s="103">
        <v>1</v>
      </c>
      <c r="B3" s="104"/>
      <c r="C3" s="105"/>
      <c r="D3" s="104"/>
      <c r="E3" s="104"/>
      <c r="F3" s="106"/>
      <c r="G3" s="106"/>
      <c r="H3" s="106"/>
      <c r="I3" s="106"/>
      <c r="J3" s="106">
        <f>SUM(F3:I3)</f>
        <v>0</v>
      </c>
      <c r="K3" s="105"/>
      <c r="L3" s="105"/>
      <c r="M3" s="107">
        <f>K3+L3</f>
        <v>0</v>
      </c>
    </row>
    <row r="4" spans="1:13" s="4" customFormat="1" ht="18.899999999999999" customHeight="1" x14ac:dyDescent="0.25">
      <c r="A4" s="103">
        <v>2</v>
      </c>
      <c r="B4" s="104"/>
      <c r="C4" s="105"/>
      <c r="D4" s="104"/>
      <c r="E4" s="104"/>
      <c r="F4" s="106"/>
      <c r="G4" s="106"/>
      <c r="H4" s="106"/>
      <c r="I4" s="106"/>
      <c r="J4" s="106">
        <f t="shared" ref="J4:J20" si="0">SUM(F4:I4)</f>
        <v>0</v>
      </c>
      <c r="K4" s="105"/>
      <c r="L4" s="105"/>
      <c r="M4" s="107">
        <f t="shared" ref="M4:M20" si="1">K4+L4</f>
        <v>0</v>
      </c>
    </row>
    <row r="5" spans="1:13" s="4" customFormat="1" ht="18.899999999999999" customHeight="1" x14ac:dyDescent="0.25">
      <c r="A5" s="103">
        <v>3</v>
      </c>
      <c r="B5" s="104"/>
      <c r="C5" s="105"/>
      <c r="D5" s="104"/>
      <c r="E5" s="104"/>
      <c r="F5" s="106"/>
      <c r="G5" s="106"/>
      <c r="H5" s="106"/>
      <c r="I5" s="106"/>
      <c r="J5" s="106">
        <f t="shared" si="0"/>
        <v>0</v>
      </c>
      <c r="K5" s="105"/>
      <c r="L5" s="105"/>
      <c r="M5" s="107">
        <f t="shared" si="1"/>
        <v>0</v>
      </c>
    </row>
    <row r="6" spans="1:13" s="4" customFormat="1" ht="18.899999999999999" customHeight="1" x14ac:dyDescent="0.25">
      <c r="A6" s="103">
        <v>4</v>
      </c>
      <c r="B6" s="104"/>
      <c r="C6" s="105"/>
      <c r="D6" s="104"/>
      <c r="E6" s="104"/>
      <c r="F6" s="106"/>
      <c r="G6" s="106"/>
      <c r="H6" s="106"/>
      <c r="I6" s="106"/>
      <c r="J6" s="106">
        <f t="shared" si="0"/>
        <v>0</v>
      </c>
      <c r="K6" s="105"/>
      <c r="L6" s="105"/>
      <c r="M6" s="107">
        <f t="shared" si="1"/>
        <v>0</v>
      </c>
    </row>
    <row r="7" spans="1:13" s="4" customFormat="1" ht="18.899999999999999" customHeight="1" x14ac:dyDescent="0.25">
      <c r="A7" s="103">
        <v>5</v>
      </c>
      <c r="B7" s="104"/>
      <c r="C7" s="105"/>
      <c r="D7" s="104"/>
      <c r="E7" s="104"/>
      <c r="F7" s="106"/>
      <c r="G7" s="106"/>
      <c r="H7" s="106"/>
      <c r="I7" s="106"/>
      <c r="J7" s="106">
        <f t="shared" si="0"/>
        <v>0</v>
      </c>
      <c r="K7" s="105"/>
      <c r="L7" s="105"/>
      <c r="M7" s="107">
        <f t="shared" si="1"/>
        <v>0</v>
      </c>
    </row>
    <row r="8" spans="1:13" s="4" customFormat="1" ht="18.899999999999999" customHeight="1" x14ac:dyDescent="0.25">
      <c r="A8" s="103">
        <v>6</v>
      </c>
      <c r="B8" s="104"/>
      <c r="C8" s="105"/>
      <c r="D8" s="104"/>
      <c r="E8" s="104"/>
      <c r="F8" s="106"/>
      <c r="G8" s="106"/>
      <c r="H8" s="106"/>
      <c r="I8" s="106"/>
      <c r="J8" s="106">
        <f t="shared" si="0"/>
        <v>0</v>
      </c>
      <c r="K8" s="105"/>
      <c r="L8" s="105"/>
      <c r="M8" s="107">
        <f t="shared" si="1"/>
        <v>0</v>
      </c>
    </row>
    <row r="9" spans="1:13" s="4" customFormat="1" ht="18.899999999999999" customHeight="1" x14ac:dyDescent="0.25">
      <c r="A9" s="103">
        <v>7</v>
      </c>
      <c r="B9" s="104"/>
      <c r="C9" s="105"/>
      <c r="D9" s="104"/>
      <c r="E9" s="104"/>
      <c r="F9" s="106"/>
      <c r="G9" s="106"/>
      <c r="H9" s="106"/>
      <c r="I9" s="106"/>
      <c r="J9" s="106">
        <f t="shared" si="0"/>
        <v>0</v>
      </c>
      <c r="K9" s="105"/>
      <c r="L9" s="105"/>
      <c r="M9" s="107">
        <f t="shared" si="1"/>
        <v>0</v>
      </c>
    </row>
    <row r="10" spans="1:13" s="4" customFormat="1" ht="18.899999999999999" customHeight="1" x14ac:dyDescent="0.25">
      <c r="A10" s="103">
        <v>8</v>
      </c>
      <c r="B10" s="104"/>
      <c r="C10" s="105"/>
      <c r="D10" s="104"/>
      <c r="E10" s="104"/>
      <c r="F10" s="106"/>
      <c r="G10" s="106"/>
      <c r="H10" s="106"/>
      <c r="I10" s="106"/>
      <c r="J10" s="106">
        <f t="shared" si="0"/>
        <v>0</v>
      </c>
      <c r="K10" s="105"/>
      <c r="L10" s="105"/>
      <c r="M10" s="107">
        <f t="shared" si="1"/>
        <v>0</v>
      </c>
    </row>
    <row r="11" spans="1:13" s="4" customFormat="1" ht="18.899999999999999" customHeight="1" x14ac:dyDescent="0.25">
      <c r="A11" s="103">
        <v>9</v>
      </c>
      <c r="B11" s="104"/>
      <c r="C11" s="105"/>
      <c r="D11" s="104"/>
      <c r="E11" s="104"/>
      <c r="F11" s="106"/>
      <c r="G11" s="106"/>
      <c r="H11" s="106"/>
      <c r="I11" s="106"/>
      <c r="J11" s="106">
        <f t="shared" si="0"/>
        <v>0</v>
      </c>
      <c r="K11" s="105"/>
      <c r="L11" s="105"/>
      <c r="M11" s="107">
        <f t="shared" si="1"/>
        <v>0</v>
      </c>
    </row>
    <row r="12" spans="1:13" s="4" customFormat="1" ht="18.899999999999999" customHeight="1" x14ac:dyDescent="0.25">
      <c r="A12" s="103">
        <v>10</v>
      </c>
      <c r="B12" s="104"/>
      <c r="C12" s="105"/>
      <c r="D12" s="104"/>
      <c r="E12" s="104"/>
      <c r="F12" s="106"/>
      <c r="G12" s="106"/>
      <c r="H12" s="106"/>
      <c r="I12" s="106"/>
      <c r="J12" s="106">
        <f t="shared" si="0"/>
        <v>0</v>
      </c>
      <c r="K12" s="105"/>
      <c r="L12" s="105"/>
      <c r="M12" s="107">
        <f t="shared" si="1"/>
        <v>0</v>
      </c>
    </row>
    <row r="13" spans="1:13" s="4" customFormat="1" ht="18.899999999999999" customHeight="1" x14ac:dyDescent="0.25">
      <c r="A13" s="103">
        <v>11</v>
      </c>
      <c r="B13" s="104"/>
      <c r="C13" s="105"/>
      <c r="D13" s="104"/>
      <c r="E13" s="104"/>
      <c r="F13" s="106"/>
      <c r="G13" s="106"/>
      <c r="H13" s="106"/>
      <c r="I13" s="106"/>
      <c r="J13" s="106">
        <f t="shared" si="0"/>
        <v>0</v>
      </c>
      <c r="K13" s="105"/>
      <c r="L13" s="105"/>
      <c r="M13" s="107">
        <f t="shared" si="1"/>
        <v>0</v>
      </c>
    </row>
    <row r="14" spans="1:13" s="4" customFormat="1" ht="18.899999999999999" customHeight="1" x14ac:dyDescent="0.25">
      <c r="A14" s="103">
        <v>12</v>
      </c>
      <c r="B14" s="104"/>
      <c r="C14" s="105"/>
      <c r="D14" s="104"/>
      <c r="E14" s="104"/>
      <c r="F14" s="106"/>
      <c r="G14" s="106"/>
      <c r="H14" s="106"/>
      <c r="I14" s="106"/>
      <c r="J14" s="106">
        <f t="shared" si="0"/>
        <v>0</v>
      </c>
      <c r="K14" s="105"/>
      <c r="L14" s="105"/>
      <c r="M14" s="107">
        <f t="shared" si="1"/>
        <v>0</v>
      </c>
    </row>
    <row r="15" spans="1:13" s="4" customFormat="1" ht="18.899999999999999" customHeight="1" x14ac:dyDescent="0.25">
      <c r="A15" s="103">
        <v>13</v>
      </c>
      <c r="B15" s="104"/>
      <c r="C15" s="105"/>
      <c r="D15" s="104"/>
      <c r="E15" s="104"/>
      <c r="F15" s="106"/>
      <c r="G15" s="106"/>
      <c r="H15" s="106"/>
      <c r="I15" s="106"/>
      <c r="J15" s="106">
        <f t="shared" si="0"/>
        <v>0</v>
      </c>
      <c r="K15" s="105"/>
      <c r="L15" s="105"/>
      <c r="M15" s="107">
        <f t="shared" si="1"/>
        <v>0</v>
      </c>
    </row>
    <row r="16" spans="1:13" s="4" customFormat="1" ht="18.899999999999999" customHeight="1" x14ac:dyDescent="0.25">
      <c r="A16" s="103">
        <v>14</v>
      </c>
      <c r="B16" s="104"/>
      <c r="C16" s="105"/>
      <c r="D16" s="104"/>
      <c r="E16" s="104"/>
      <c r="F16" s="106"/>
      <c r="G16" s="106"/>
      <c r="H16" s="106"/>
      <c r="I16" s="106"/>
      <c r="J16" s="106">
        <f t="shared" si="0"/>
        <v>0</v>
      </c>
      <c r="K16" s="105"/>
      <c r="L16" s="105"/>
      <c r="M16" s="107">
        <f t="shared" si="1"/>
        <v>0</v>
      </c>
    </row>
    <row r="17" spans="1:13" s="4" customFormat="1" ht="18.899999999999999" customHeight="1" x14ac:dyDescent="0.25">
      <c r="A17" s="103">
        <v>15</v>
      </c>
      <c r="B17" s="104"/>
      <c r="C17" s="105"/>
      <c r="D17" s="104"/>
      <c r="E17" s="104"/>
      <c r="F17" s="106"/>
      <c r="G17" s="106"/>
      <c r="H17" s="106"/>
      <c r="I17" s="106"/>
      <c r="J17" s="106">
        <f t="shared" si="0"/>
        <v>0</v>
      </c>
      <c r="K17" s="105"/>
      <c r="L17" s="105"/>
      <c r="M17" s="107">
        <f t="shared" si="1"/>
        <v>0</v>
      </c>
    </row>
    <row r="18" spans="1:13" s="4" customFormat="1" ht="18.899999999999999" customHeight="1" x14ac:dyDescent="0.25">
      <c r="A18" s="103">
        <v>16</v>
      </c>
      <c r="B18" s="104"/>
      <c r="C18" s="105"/>
      <c r="D18" s="104"/>
      <c r="E18" s="104"/>
      <c r="F18" s="106"/>
      <c r="G18" s="106"/>
      <c r="H18" s="106"/>
      <c r="I18" s="106"/>
      <c r="J18" s="106">
        <f t="shared" si="0"/>
        <v>0</v>
      </c>
      <c r="K18" s="105"/>
      <c r="L18" s="105"/>
      <c r="M18" s="107">
        <f t="shared" si="1"/>
        <v>0</v>
      </c>
    </row>
    <row r="19" spans="1:13" s="4" customFormat="1" ht="18.899999999999999" customHeight="1" x14ac:dyDescent="0.25">
      <c r="A19" s="103">
        <v>17</v>
      </c>
      <c r="B19" s="104"/>
      <c r="C19" s="105"/>
      <c r="D19" s="104"/>
      <c r="E19" s="104"/>
      <c r="F19" s="106"/>
      <c r="G19" s="106"/>
      <c r="H19" s="106"/>
      <c r="I19" s="106"/>
      <c r="J19" s="106">
        <f t="shared" si="0"/>
        <v>0</v>
      </c>
      <c r="K19" s="105"/>
      <c r="L19" s="105"/>
      <c r="M19" s="107">
        <f t="shared" si="1"/>
        <v>0</v>
      </c>
    </row>
    <row r="20" spans="1:13" s="4" customFormat="1" ht="18.899999999999999" customHeight="1" thickBot="1" x14ac:dyDescent="0.3">
      <c r="A20" s="108">
        <v>18</v>
      </c>
      <c r="B20" s="109"/>
      <c r="C20" s="110"/>
      <c r="D20" s="109"/>
      <c r="E20" s="109"/>
      <c r="F20" s="111"/>
      <c r="G20" s="111"/>
      <c r="H20" s="111"/>
      <c r="I20" s="111"/>
      <c r="J20" s="111">
        <f t="shared" si="0"/>
        <v>0</v>
      </c>
      <c r="K20" s="110"/>
      <c r="L20" s="110"/>
      <c r="M20" s="112">
        <f t="shared" si="1"/>
        <v>0</v>
      </c>
    </row>
  </sheetData>
  <mergeCells count="1">
    <mergeCell ref="A1:M1"/>
  </mergeCells>
  <phoneticPr fontId="3" type="noConversion"/>
  <printOptions horizontalCentered="1"/>
  <pageMargins left="0.75" right="0.75" top="1" bottom="1" header="0.5" footer="0.5"/>
  <pageSetup scale="70" orientation="landscape" r:id="rId1"/>
  <headerFooter alignWithMargins="0"/>
  <ignoredErrors>
    <ignoredError sqref="J3" formulaRange="1"/>
    <ignoredError sqref="M4:M20" emptyCellReference="1"/>
    <ignoredError sqref="J4:J20" formulaRange="1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2:L96"/>
  <sheetViews>
    <sheetView zoomScaleNormal="100" workbookViewId="0">
      <pane xSplit="3" ySplit="3" topLeftCell="D4" activePane="bottomRight" state="frozenSplit"/>
      <selection activeCell="H5" sqref="H5"/>
      <selection pane="topRight" activeCell="H5" sqref="H5"/>
      <selection pane="bottomLeft" activeCell="H5" sqref="H5"/>
      <selection pane="bottomRight" activeCell="B2" sqref="B2"/>
    </sheetView>
  </sheetViews>
  <sheetFormatPr defaultColWidth="9.109375" defaultRowHeight="13.2" x14ac:dyDescent="0.25"/>
  <cols>
    <col min="1" max="1" width="2.44140625" style="7" customWidth="1"/>
    <col min="2" max="2" width="11" style="9" customWidth="1"/>
    <col min="3" max="3" width="14.5546875" style="9" customWidth="1"/>
    <col min="4" max="8" width="11.44140625" style="9" customWidth="1"/>
    <col min="9" max="9" width="9.109375" style="9"/>
    <col min="10" max="10" width="16" style="9" customWidth="1"/>
    <col min="11" max="11" width="14.6640625" style="9" customWidth="1"/>
    <col min="12" max="12" width="12.44140625" style="9" customWidth="1"/>
    <col min="13" max="16384" width="9.109375" style="7"/>
  </cols>
  <sheetData>
    <row r="2" spans="2:12" s="8" customFormat="1" ht="48" customHeight="1" x14ac:dyDescent="0.25">
      <c r="B2" s="11" t="s">
        <v>29</v>
      </c>
      <c r="E2" s="10"/>
      <c r="K2" s="12" t="s">
        <v>26</v>
      </c>
      <c r="L2" s="13">
        <v>38018</v>
      </c>
    </row>
    <row r="3" spans="2:12" s="8" customFormat="1" ht="45" customHeight="1" x14ac:dyDescent="0.25">
      <c r="B3" s="92" t="s">
        <v>0</v>
      </c>
      <c r="C3" s="93" t="s">
        <v>9</v>
      </c>
      <c r="D3" s="94" t="s">
        <v>21</v>
      </c>
      <c r="E3" s="94" t="s">
        <v>7</v>
      </c>
      <c r="F3" s="94" t="s">
        <v>8</v>
      </c>
      <c r="G3" s="94" t="s">
        <v>11</v>
      </c>
      <c r="H3" s="94" t="s">
        <v>13</v>
      </c>
      <c r="I3" s="94" t="s">
        <v>5</v>
      </c>
      <c r="J3" s="94" t="s">
        <v>12</v>
      </c>
      <c r="K3" s="92" t="s">
        <v>25</v>
      </c>
      <c r="L3" s="93" t="s">
        <v>6</v>
      </c>
    </row>
    <row r="4" spans="2:12" s="21" customFormat="1" ht="18.899999999999999" customHeight="1" x14ac:dyDescent="0.25">
      <c r="B4" s="86">
        <v>1</v>
      </c>
      <c r="C4" s="87">
        <f>VLOOKUP(B4,'Employee information'!$A$3:$M$20,2,FALSE)</f>
        <v>0</v>
      </c>
      <c r="D4" s="88">
        <v>50</v>
      </c>
      <c r="E4" s="88">
        <v>5</v>
      </c>
      <c r="F4" s="88">
        <v>1</v>
      </c>
      <c r="G4" s="88"/>
      <c r="H4" s="88"/>
      <c r="I4" s="89">
        <f>(VLOOKUP(B4,'Employee information'!$A$3:$M$20,3,FALSE)*(D4+E4+F4)+G4*H4)</f>
        <v>0</v>
      </c>
      <c r="J4" s="89">
        <f>VLOOKUP(B4,'Employee information'!$A$3:$M$20,10,FALSE)*I4+'Employee information'!M3</f>
        <v>0</v>
      </c>
      <c r="K4" s="90">
        <v>20</v>
      </c>
      <c r="L4" s="91">
        <f>I4-J4-K4</f>
        <v>-20</v>
      </c>
    </row>
    <row r="5" spans="2:12" s="21" customFormat="1" ht="18.899999999999999" customHeight="1" x14ac:dyDescent="0.25">
      <c r="B5" s="22">
        <v>2</v>
      </c>
      <c r="C5" s="23">
        <f>VLOOKUP(B5,'Employee information'!$A$3:$M$20,2,FALSE)</f>
        <v>0</v>
      </c>
      <c r="D5" s="24"/>
      <c r="E5" s="24"/>
      <c r="F5" s="24"/>
      <c r="G5" s="24"/>
      <c r="H5" s="24"/>
      <c r="I5" s="18">
        <f>(VLOOKUP(B5,'Employee information'!$A$3:$M$20,3,FALSE)*(D5+E5+F5)+G5*H5)</f>
        <v>0</v>
      </c>
      <c r="J5" s="18">
        <f>VLOOKUP(B5,'Employee information'!$A$3:$M$20,10,FALSE)*I5+'Employee information'!M4</f>
        <v>0</v>
      </c>
      <c r="K5" s="25"/>
      <c r="L5" s="20">
        <f t="shared" ref="L5:L28" si="0">I5-J5-K5</f>
        <v>0</v>
      </c>
    </row>
    <row r="6" spans="2:12" s="21" customFormat="1" ht="18.899999999999999" customHeight="1" x14ac:dyDescent="0.25">
      <c r="B6" s="15">
        <v>3</v>
      </c>
      <c r="C6" s="16">
        <f>VLOOKUP(B6,'Employee information'!$A$3:$M$20,2,FALSE)</f>
        <v>0</v>
      </c>
      <c r="D6" s="17"/>
      <c r="E6" s="17"/>
      <c r="F6" s="17"/>
      <c r="G6" s="17"/>
      <c r="H6" s="17"/>
      <c r="I6" s="18">
        <f>(VLOOKUP(B6,'Employee information'!$A$3:$M$20,3,FALSE)*(D6+E6+F6)+G6*H6)</f>
        <v>0</v>
      </c>
      <c r="J6" s="18">
        <f>VLOOKUP(B6,'Employee information'!$A$3:$M$20,10,FALSE)*I6+'Employee information'!M5</f>
        <v>0</v>
      </c>
      <c r="K6" s="19"/>
      <c r="L6" s="20">
        <f t="shared" si="0"/>
        <v>0</v>
      </c>
    </row>
    <row r="7" spans="2:12" s="21" customFormat="1" ht="18.899999999999999" customHeight="1" x14ac:dyDescent="0.25">
      <c r="B7" s="22">
        <v>4</v>
      </c>
      <c r="C7" s="23">
        <f>VLOOKUP(B7,'Employee information'!$A$3:$M$20,2,FALSE)</f>
        <v>0</v>
      </c>
      <c r="D7" s="24"/>
      <c r="E7" s="24"/>
      <c r="F7" s="24"/>
      <c r="G7" s="24"/>
      <c r="H7" s="24"/>
      <c r="I7" s="18">
        <f>(VLOOKUP(B7,'Employee information'!$A$3:$M$20,3,FALSE)*(D7+E7+F7)+G7*H7)</f>
        <v>0</v>
      </c>
      <c r="J7" s="18">
        <f>VLOOKUP(B7,'Employee information'!$A$3:$M$20,10,FALSE)*I7+'Employee information'!M6</f>
        <v>0</v>
      </c>
      <c r="K7" s="25"/>
      <c r="L7" s="20">
        <f t="shared" si="0"/>
        <v>0</v>
      </c>
    </row>
    <row r="8" spans="2:12" s="21" customFormat="1" ht="18.899999999999999" customHeight="1" x14ac:dyDescent="0.25">
      <c r="B8" s="15">
        <v>5</v>
      </c>
      <c r="C8" s="16">
        <f>VLOOKUP(B8,'Employee information'!$A$3:$M$20,2,FALSE)</f>
        <v>0</v>
      </c>
      <c r="D8" s="17"/>
      <c r="E8" s="17"/>
      <c r="F8" s="17"/>
      <c r="G8" s="17"/>
      <c r="H8" s="17"/>
      <c r="I8" s="18">
        <f>(VLOOKUP(B8,'Employee information'!$A$3:$M$20,3,FALSE)*(D8+E8+F8)+G8*H8)</f>
        <v>0</v>
      </c>
      <c r="J8" s="18">
        <f>VLOOKUP(B8,'Employee information'!$A$3:$M$20,10,FALSE)*I8+'Employee information'!M7</f>
        <v>0</v>
      </c>
      <c r="K8" s="19"/>
      <c r="L8" s="20">
        <f t="shared" si="0"/>
        <v>0</v>
      </c>
    </row>
    <row r="9" spans="2:12" s="21" customFormat="1" ht="18.899999999999999" customHeight="1" x14ac:dyDescent="0.25">
      <c r="B9" s="22">
        <v>6</v>
      </c>
      <c r="C9" s="23">
        <f>VLOOKUP(B9,'Employee information'!$A$3:$M$20,2,FALSE)</f>
        <v>0</v>
      </c>
      <c r="D9" s="24"/>
      <c r="E9" s="24"/>
      <c r="F9" s="24"/>
      <c r="G9" s="24"/>
      <c r="H9" s="24"/>
      <c r="I9" s="18">
        <f>(VLOOKUP(B9,'Employee information'!$A$3:$M$20,3,FALSE)*(D9+E9+F9)+G9*H9)</f>
        <v>0</v>
      </c>
      <c r="J9" s="18">
        <f>VLOOKUP(B9,'Employee information'!$A$3:$M$20,10,FALSE)*I9+'Employee information'!M8</f>
        <v>0</v>
      </c>
      <c r="K9" s="25"/>
      <c r="L9" s="20">
        <f t="shared" si="0"/>
        <v>0</v>
      </c>
    </row>
    <row r="10" spans="2:12" s="21" customFormat="1" ht="18.899999999999999" customHeight="1" x14ac:dyDescent="0.25">
      <c r="B10" s="15">
        <v>7</v>
      </c>
      <c r="C10" s="16">
        <f>VLOOKUP(B10,'Employee information'!$A$3:$M$20,2,FALSE)</f>
        <v>0</v>
      </c>
      <c r="D10" s="17"/>
      <c r="E10" s="17"/>
      <c r="F10" s="17"/>
      <c r="G10" s="17"/>
      <c r="H10" s="17"/>
      <c r="I10" s="18">
        <f>(VLOOKUP(B10,'Employee information'!$A$3:$M$20,3,FALSE)*(D10+E10+F10)+G10*H10)</f>
        <v>0</v>
      </c>
      <c r="J10" s="18">
        <f>VLOOKUP(B10,'Employee information'!$A$3:$M$20,10,FALSE)*I10+'Employee information'!M9</f>
        <v>0</v>
      </c>
      <c r="K10" s="19"/>
      <c r="L10" s="20">
        <f t="shared" si="0"/>
        <v>0</v>
      </c>
    </row>
    <row r="11" spans="2:12" s="21" customFormat="1" ht="18.899999999999999" customHeight="1" x14ac:dyDescent="0.25">
      <c r="B11" s="22">
        <v>8</v>
      </c>
      <c r="C11" s="23">
        <f>VLOOKUP(B11,'Employee information'!$A$3:$M$20,2,FALSE)</f>
        <v>0</v>
      </c>
      <c r="D11" s="24"/>
      <c r="E11" s="24"/>
      <c r="F11" s="24"/>
      <c r="G11" s="24"/>
      <c r="H11" s="24"/>
      <c r="I11" s="18">
        <f>(VLOOKUP(B11,'Employee information'!$A$3:$M$20,3,FALSE)*(D11+E11+F11)+G11*H11)</f>
        <v>0</v>
      </c>
      <c r="J11" s="18">
        <f>VLOOKUP(B11,'Employee information'!$A$3:$M$20,10,FALSE)*I11+'Employee information'!M10</f>
        <v>0</v>
      </c>
      <c r="K11" s="25"/>
      <c r="L11" s="20">
        <f t="shared" si="0"/>
        <v>0</v>
      </c>
    </row>
    <row r="12" spans="2:12" s="21" customFormat="1" ht="18.899999999999999" customHeight="1" x14ac:dyDescent="0.25">
      <c r="B12" s="15">
        <v>9</v>
      </c>
      <c r="C12" s="16">
        <f>VLOOKUP(B12,'Employee information'!$A$3:$M$20,2,FALSE)</f>
        <v>0</v>
      </c>
      <c r="D12" s="17"/>
      <c r="E12" s="17"/>
      <c r="F12" s="17"/>
      <c r="G12" s="17"/>
      <c r="H12" s="17"/>
      <c r="I12" s="18">
        <f>(VLOOKUP(B12,'Employee information'!$A$3:$M$20,3,FALSE)*(D12+E12+F12)+G12*H12)</f>
        <v>0</v>
      </c>
      <c r="J12" s="18">
        <f>VLOOKUP(B12,'Employee information'!$A$3:$M$20,10,FALSE)*I12+'Employee information'!M11</f>
        <v>0</v>
      </c>
      <c r="K12" s="19"/>
      <c r="L12" s="20">
        <f t="shared" si="0"/>
        <v>0</v>
      </c>
    </row>
    <row r="13" spans="2:12" s="21" customFormat="1" ht="18.899999999999999" customHeight="1" x14ac:dyDescent="0.25">
      <c r="B13" s="22">
        <v>10</v>
      </c>
      <c r="C13" s="23">
        <f>VLOOKUP(B13,'Employee information'!$A$3:$M$20,2,FALSE)</f>
        <v>0</v>
      </c>
      <c r="D13" s="24"/>
      <c r="E13" s="24"/>
      <c r="F13" s="24"/>
      <c r="G13" s="24"/>
      <c r="H13" s="24"/>
      <c r="I13" s="18">
        <f>(VLOOKUP(B13,'Employee information'!$A$3:$M$20,3,FALSE)*(D13+E13+F13)+G13*H13)</f>
        <v>0</v>
      </c>
      <c r="J13" s="18">
        <f>VLOOKUP(B13,'Employee information'!$A$3:$M$20,10,FALSE)*I13+'Employee information'!M12</f>
        <v>0</v>
      </c>
      <c r="K13" s="25"/>
      <c r="L13" s="20">
        <f t="shared" si="0"/>
        <v>0</v>
      </c>
    </row>
    <row r="14" spans="2:12" s="21" customFormat="1" ht="18.899999999999999" customHeight="1" x14ac:dyDescent="0.25">
      <c r="B14" s="15">
        <v>11</v>
      </c>
      <c r="C14" s="16">
        <f>VLOOKUP(B14,'Employee information'!$A$3:$M$20,2,FALSE)</f>
        <v>0</v>
      </c>
      <c r="D14" s="17"/>
      <c r="E14" s="17"/>
      <c r="F14" s="17"/>
      <c r="G14" s="17"/>
      <c r="H14" s="17"/>
      <c r="I14" s="18">
        <f>(VLOOKUP(B14,'Employee information'!$A$3:$M$20,3,FALSE)*(D14+E14+F14)+G14*H14)</f>
        <v>0</v>
      </c>
      <c r="J14" s="18">
        <f>VLOOKUP(B14,'Employee information'!$A$3:$M$20,10,FALSE)*I14+'Employee information'!M13</f>
        <v>0</v>
      </c>
      <c r="K14" s="19"/>
      <c r="L14" s="20">
        <f t="shared" si="0"/>
        <v>0</v>
      </c>
    </row>
    <row r="15" spans="2:12" s="21" customFormat="1" ht="18.899999999999999" customHeight="1" x14ac:dyDescent="0.25">
      <c r="B15" s="22">
        <v>12</v>
      </c>
      <c r="C15" s="23">
        <f>VLOOKUP(B15,'Employee information'!$A$3:$M$20,2,FALSE)</f>
        <v>0</v>
      </c>
      <c r="D15" s="24"/>
      <c r="E15" s="24"/>
      <c r="F15" s="24"/>
      <c r="G15" s="24"/>
      <c r="H15" s="24"/>
      <c r="I15" s="18">
        <f>(VLOOKUP(B15,'Employee information'!$A$3:$M$20,3,FALSE)*(D15+E15+F15)+G15*H15)</f>
        <v>0</v>
      </c>
      <c r="J15" s="18">
        <f>VLOOKUP(B15,'Employee information'!$A$3:$M$20,10,FALSE)*I15+'Employee information'!M14</f>
        <v>0</v>
      </c>
      <c r="K15" s="25"/>
      <c r="L15" s="20">
        <f t="shared" si="0"/>
        <v>0</v>
      </c>
    </row>
    <row r="16" spans="2:12" s="21" customFormat="1" ht="18.899999999999999" customHeight="1" x14ac:dyDescent="0.25">
      <c r="B16" s="15">
        <v>13</v>
      </c>
      <c r="C16" s="16">
        <f>VLOOKUP(B16,'Employee information'!$A$3:$M$20,2,FALSE)</f>
        <v>0</v>
      </c>
      <c r="D16" s="17"/>
      <c r="E16" s="17"/>
      <c r="F16" s="17"/>
      <c r="G16" s="17"/>
      <c r="H16" s="17"/>
      <c r="I16" s="18">
        <f>(VLOOKUP(B16,'Employee information'!$A$3:$M$20,3,FALSE)*(D16+E16+F16)+G16*H16)</f>
        <v>0</v>
      </c>
      <c r="J16" s="18">
        <f>VLOOKUP(B16,'Employee information'!$A$3:$M$20,10,FALSE)*I16+'Employee information'!M15</f>
        <v>0</v>
      </c>
      <c r="K16" s="19"/>
      <c r="L16" s="20">
        <f t="shared" si="0"/>
        <v>0</v>
      </c>
    </row>
    <row r="17" spans="2:12" s="21" customFormat="1" ht="18.899999999999999" customHeight="1" x14ac:dyDescent="0.25">
      <c r="B17" s="22">
        <v>14</v>
      </c>
      <c r="C17" s="23">
        <f>VLOOKUP(B17,'Employee information'!$A$3:$M$20,2,FALSE)</f>
        <v>0</v>
      </c>
      <c r="D17" s="24"/>
      <c r="E17" s="24"/>
      <c r="F17" s="24"/>
      <c r="G17" s="24"/>
      <c r="H17" s="24"/>
      <c r="I17" s="18">
        <f>(VLOOKUP(B17,'Employee information'!$A$3:$M$20,3,FALSE)*(D17+E17+F17)+G17*H17)</f>
        <v>0</v>
      </c>
      <c r="J17" s="18">
        <f>VLOOKUP(B17,'Employee information'!$A$3:$M$20,10,FALSE)*I17+'Employee information'!M16</f>
        <v>0</v>
      </c>
      <c r="K17" s="25"/>
      <c r="L17" s="20">
        <f t="shared" si="0"/>
        <v>0</v>
      </c>
    </row>
    <row r="18" spans="2:12" s="21" customFormat="1" ht="18.899999999999999" customHeight="1" x14ac:dyDescent="0.25">
      <c r="B18" s="15">
        <v>15</v>
      </c>
      <c r="C18" s="16">
        <f>VLOOKUP(B18,'Employee information'!$A$3:$M$20,2,FALSE)</f>
        <v>0</v>
      </c>
      <c r="D18" s="17"/>
      <c r="E18" s="17"/>
      <c r="F18" s="17"/>
      <c r="G18" s="17"/>
      <c r="H18" s="17"/>
      <c r="I18" s="18">
        <f>(VLOOKUP(B18,'Employee information'!$A$3:$M$20,3,FALSE)*(D18+E18+F18)+G18*H18)</f>
        <v>0</v>
      </c>
      <c r="J18" s="18">
        <f>VLOOKUP(B18,'Employee information'!$A$3:$M$20,10,FALSE)*I18+'Employee information'!M17</f>
        <v>0</v>
      </c>
      <c r="K18" s="19"/>
      <c r="L18" s="20">
        <f t="shared" si="0"/>
        <v>0</v>
      </c>
    </row>
    <row r="19" spans="2:12" s="21" customFormat="1" ht="18.899999999999999" customHeight="1" x14ac:dyDescent="0.25">
      <c r="B19" s="22">
        <v>16</v>
      </c>
      <c r="C19" s="23">
        <f>VLOOKUP(B19,'Employee information'!$A$3:$M$20,2,FALSE)</f>
        <v>0</v>
      </c>
      <c r="D19" s="24"/>
      <c r="E19" s="24"/>
      <c r="F19" s="24"/>
      <c r="G19" s="24"/>
      <c r="H19" s="24"/>
      <c r="I19" s="18">
        <f>(VLOOKUP(B19,'Employee information'!$A$3:$M$20,3,FALSE)*(D19+E19+F19)+G19*H19)</f>
        <v>0</v>
      </c>
      <c r="J19" s="18">
        <f>VLOOKUP(B19,'Employee information'!$A$3:$M$20,10,FALSE)*I19+'Employee information'!M18</f>
        <v>0</v>
      </c>
      <c r="K19" s="25"/>
      <c r="L19" s="20">
        <f t="shared" si="0"/>
        <v>0</v>
      </c>
    </row>
    <row r="20" spans="2:12" s="21" customFormat="1" ht="18.899999999999999" customHeight="1" x14ac:dyDescent="0.25">
      <c r="B20" s="15">
        <v>17</v>
      </c>
      <c r="C20" s="16">
        <f>VLOOKUP(B20,'Employee information'!$A$3:$M$20,2,FALSE)</f>
        <v>0</v>
      </c>
      <c r="D20" s="17"/>
      <c r="E20" s="17"/>
      <c r="F20" s="17"/>
      <c r="G20" s="17"/>
      <c r="H20" s="17"/>
      <c r="I20" s="18">
        <f>(VLOOKUP(B20,'Employee information'!$A$3:$M$20,3,FALSE)*(D20+E20+F20)+G20*H20)</f>
        <v>0</v>
      </c>
      <c r="J20" s="18">
        <f>VLOOKUP(B20,'Employee information'!$A$3:$M$20,10,FALSE)*I20+'Employee information'!M19</f>
        <v>0</v>
      </c>
      <c r="K20" s="19"/>
      <c r="L20" s="20">
        <f t="shared" si="0"/>
        <v>0</v>
      </c>
    </row>
    <row r="21" spans="2:12" s="21" customFormat="1" ht="18.899999999999999" customHeight="1" x14ac:dyDescent="0.25">
      <c r="B21" s="22">
        <v>18</v>
      </c>
      <c r="C21" s="23">
        <f>VLOOKUP(B21,'Employee information'!$A$3:$M$20,2,FALSE)</f>
        <v>0</v>
      </c>
      <c r="D21" s="24"/>
      <c r="E21" s="24"/>
      <c r="F21" s="24"/>
      <c r="G21" s="24"/>
      <c r="H21" s="24"/>
      <c r="I21" s="18">
        <f>(VLOOKUP(B21,'Employee information'!$A$3:$M$20,3,FALSE)*(D21+E21+F21)+G21*H21)</f>
        <v>0</v>
      </c>
      <c r="J21" s="18">
        <f>VLOOKUP(B21,'Employee information'!$A$3:$M$20,10,FALSE)*I21+'Employee information'!M20</f>
        <v>0</v>
      </c>
      <c r="K21" s="25"/>
      <c r="L21" s="20">
        <f t="shared" si="0"/>
        <v>0</v>
      </c>
    </row>
    <row r="22" spans="2:12" s="21" customFormat="1" ht="18.899999999999999" customHeight="1" x14ac:dyDescent="0.25">
      <c r="B22" s="15">
        <v>19</v>
      </c>
      <c r="C22" s="16" t="e">
        <f>VLOOKUP(B22,'Employee information'!$A$3:$M$20,2,FALSE)</f>
        <v>#N/A</v>
      </c>
      <c r="D22" s="17"/>
      <c r="E22" s="17"/>
      <c r="F22" s="17"/>
      <c r="G22" s="17"/>
      <c r="H22" s="17"/>
      <c r="I22" s="18" t="e">
        <f>(VLOOKUP(B22,'Employee information'!$A$3:$M$20,3,FALSE)*(D22+E22+F22)+G22*H22)</f>
        <v>#N/A</v>
      </c>
      <c r="J22" s="18" t="e">
        <f>VLOOKUP(B22,'Employee information'!$A$3:$M$20,10,FALSE)*I22+'Employee information'!#REF!</f>
        <v>#N/A</v>
      </c>
      <c r="K22" s="19"/>
      <c r="L22" s="20" t="e">
        <f t="shared" si="0"/>
        <v>#N/A</v>
      </c>
    </row>
    <row r="23" spans="2:12" s="21" customFormat="1" ht="18.899999999999999" customHeight="1" x14ac:dyDescent="0.25">
      <c r="B23" s="22">
        <v>20</v>
      </c>
      <c r="C23" s="23" t="e">
        <f>VLOOKUP(B23,'Employee information'!$A$3:$M$20,2,FALSE)</f>
        <v>#N/A</v>
      </c>
      <c r="D23" s="24"/>
      <c r="E23" s="24"/>
      <c r="F23" s="24"/>
      <c r="G23" s="24"/>
      <c r="H23" s="24"/>
      <c r="I23" s="18" t="e">
        <f>(VLOOKUP(B23,'Employee information'!$A$3:$M$20,3,FALSE)*(D23+E23+F23)+G23*H23)</f>
        <v>#N/A</v>
      </c>
      <c r="J23" s="18" t="e">
        <f>VLOOKUP(B23,'Employee information'!$A$3:$M$20,10,FALSE)*I23+'Employee information'!#REF!</f>
        <v>#N/A</v>
      </c>
      <c r="K23" s="25"/>
      <c r="L23" s="20" t="e">
        <f t="shared" si="0"/>
        <v>#N/A</v>
      </c>
    </row>
    <row r="24" spans="2:12" s="21" customFormat="1" ht="18.899999999999999" customHeight="1" x14ac:dyDescent="0.25">
      <c r="B24" s="15">
        <v>21</v>
      </c>
      <c r="C24" s="16" t="e">
        <f>VLOOKUP(B24,'Employee information'!$A$3:$M$20,2,FALSE)</f>
        <v>#N/A</v>
      </c>
      <c r="D24" s="17"/>
      <c r="E24" s="17"/>
      <c r="F24" s="17"/>
      <c r="G24" s="17"/>
      <c r="H24" s="17"/>
      <c r="I24" s="18" t="e">
        <f>(VLOOKUP(B24,'Employee information'!$A$3:$M$20,3,FALSE)*(D24+E24+F24)+G24*H24)</f>
        <v>#N/A</v>
      </c>
      <c r="J24" s="18" t="e">
        <f>VLOOKUP(B24,'Employee information'!$A$3:$M$20,10,FALSE)*I24+'Employee information'!#REF!</f>
        <v>#N/A</v>
      </c>
      <c r="K24" s="19"/>
      <c r="L24" s="20" t="e">
        <f t="shared" si="0"/>
        <v>#N/A</v>
      </c>
    </row>
    <row r="25" spans="2:12" s="21" customFormat="1" ht="18.899999999999999" customHeight="1" x14ac:dyDescent="0.25">
      <c r="B25" s="22">
        <v>22</v>
      </c>
      <c r="C25" s="23" t="e">
        <f>VLOOKUP(B25,'Employee information'!$A$3:$M$20,2,FALSE)</f>
        <v>#N/A</v>
      </c>
      <c r="D25" s="24"/>
      <c r="E25" s="24"/>
      <c r="F25" s="24"/>
      <c r="G25" s="24"/>
      <c r="H25" s="24"/>
      <c r="I25" s="18" t="e">
        <f>(VLOOKUP(B25,'Employee information'!$A$3:$M$20,3,FALSE)*(D25+E25+F25)+G25*H25)</f>
        <v>#N/A</v>
      </c>
      <c r="J25" s="18" t="e">
        <f>VLOOKUP(B25,'Employee information'!$A$3:$M$20,10,FALSE)*I25+'Employee information'!#REF!</f>
        <v>#N/A</v>
      </c>
      <c r="K25" s="25"/>
      <c r="L25" s="20" t="e">
        <f t="shared" si="0"/>
        <v>#N/A</v>
      </c>
    </row>
    <row r="26" spans="2:12" s="21" customFormat="1" ht="18.899999999999999" customHeight="1" x14ac:dyDescent="0.25">
      <c r="B26" s="15">
        <v>23</v>
      </c>
      <c r="C26" s="16" t="e">
        <f>VLOOKUP(B26,'Employee information'!$A$3:$M$20,2,FALSE)</f>
        <v>#N/A</v>
      </c>
      <c r="D26" s="17"/>
      <c r="E26" s="17"/>
      <c r="F26" s="17"/>
      <c r="G26" s="17"/>
      <c r="H26" s="17"/>
      <c r="I26" s="18" t="e">
        <f>(VLOOKUP(B26,'Employee information'!$A$3:$M$20,3,FALSE)*(D26+E26+F26)+G26*H26)</f>
        <v>#N/A</v>
      </c>
      <c r="J26" s="18" t="e">
        <f>VLOOKUP(B26,'Employee information'!$A$3:$M$20,10,FALSE)*I26+'Employee information'!#REF!</f>
        <v>#N/A</v>
      </c>
      <c r="K26" s="19"/>
      <c r="L26" s="20" t="e">
        <f t="shared" si="0"/>
        <v>#N/A</v>
      </c>
    </row>
    <row r="27" spans="2:12" s="21" customFormat="1" ht="18.899999999999999" customHeight="1" x14ac:dyDescent="0.25">
      <c r="B27" s="22">
        <v>24</v>
      </c>
      <c r="C27" s="23" t="e">
        <f>VLOOKUP(B27,'Employee information'!$A$3:$M$20,2,FALSE)</f>
        <v>#N/A</v>
      </c>
      <c r="D27" s="24"/>
      <c r="E27" s="24"/>
      <c r="F27" s="24"/>
      <c r="G27" s="24"/>
      <c r="H27" s="24"/>
      <c r="I27" s="18" t="e">
        <f>(VLOOKUP(B27,'Employee information'!$A$3:$M$20,3,FALSE)*(D27+E27+F27)+G27*H27)</f>
        <v>#N/A</v>
      </c>
      <c r="J27" s="18" t="e">
        <f>VLOOKUP(B27,'Employee information'!$A$3:$M$20,10,FALSE)*I27+'Employee information'!#REF!</f>
        <v>#N/A</v>
      </c>
      <c r="K27" s="25"/>
      <c r="L27" s="20" t="e">
        <f t="shared" si="0"/>
        <v>#N/A</v>
      </c>
    </row>
    <row r="28" spans="2:12" s="21" customFormat="1" ht="18.899999999999999" customHeight="1" x14ac:dyDescent="0.25">
      <c r="B28" s="26">
        <v>25</v>
      </c>
      <c r="C28" s="27" t="e">
        <f>VLOOKUP(B28,'Employee information'!$A$3:$M$20,2,FALSE)</f>
        <v>#N/A</v>
      </c>
      <c r="D28" s="28"/>
      <c r="E28" s="28"/>
      <c r="F28" s="28"/>
      <c r="G28" s="28"/>
      <c r="H28" s="28"/>
      <c r="I28" s="29" t="e">
        <f>(VLOOKUP(B28,'Employee information'!$A$3:$M$20,3,FALSE)*(D28+E28+F28)+G28*H28)</f>
        <v>#N/A</v>
      </c>
      <c r="J28" s="29" t="e">
        <f>VLOOKUP(B28,'Employee information'!$A$3:$M$20,10,FALSE)*I28+'Employee information'!#REF!</f>
        <v>#N/A</v>
      </c>
      <c r="K28" s="30"/>
      <c r="L28" s="31" t="e">
        <f t="shared" si="0"/>
        <v>#N/A</v>
      </c>
    </row>
    <row r="29" spans="2:12" s="33" customFormat="1" x14ac:dyDescent="0.25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2:12" s="33" customFormat="1" x14ac:dyDescent="0.25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2:12" s="33" customFormat="1" x14ac:dyDescent="0.25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2:12" s="33" customFormat="1" x14ac:dyDescent="0.25"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2:12" s="33" customFormat="1" x14ac:dyDescent="0.2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2:12" s="33" customFormat="1" x14ac:dyDescent="0.25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2:12" s="33" customFormat="1" x14ac:dyDescent="0.25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2:12" s="33" customFormat="1" x14ac:dyDescent="0.25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2:12" s="33" customFormat="1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2:12" s="33" customFormat="1" x14ac:dyDescent="0.25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2:12" s="33" customFormat="1" x14ac:dyDescent="0.25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2:12" s="33" customFormat="1" x14ac:dyDescent="0.25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spans="2:12" s="33" customFormat="1" x14ac:dyDescent="0.25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spans="2:12" s="33" customFormat="1" x14ac:dyDescent="0.25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2:12" s="33" customFormat="1" x14ac:dyDescent="0.25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2:12" s="33" customFormat="1" x14ac:dyDescent="0.25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2:12" s="33" customFormat="1" x14ac:dyDescent="0.25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2:12" s="33" customFormat="1" x14ac:dyDescent="0.25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2:12" s="33" customFormat="1" x14ac:dyDescent="0.25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2:12" s="33" customFormat="1" x14ac:dyDescent="0.25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2:12" s="33" customFormat="1" x14ac:dyDescent="0.25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2:12" s="33" customFormat="1" x14ac:dyDescent="0.25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2:12" s="33" customFormat="1" x14ac:dyDescent="0.25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spans="2:12" s="33" customFormat="1" x14ac:dyDescent="0.25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</row>
    <row r="53" spans="2:12" s="33" customFormat="1" x14ac:dyDescent="0.25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spans="2:12" s="33" customFormat="1" x14ac:dyDescent="0.25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</row>
    <row r="55" spans="2:12" s="33" customFormat="1" x14ac:dyDescent="0.25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</row>
    <row r="56" spans="2:12" s="33" customFormat="1" x14ac:dyDescent="0.25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</row>
    <row r="57" spans="2:12" s="33" customFormat="1" x14ac:dyDescent="0.25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</row>
    <row r="58" spans="2:12" s="33" customFormat="1" x14ac:dyDescent="0.25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</row>
    <row r="59" spans="2:12" s="33" customFormat="1" x14ac:dyDescent="0.25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</row>
    <row r="60" spans="2:12" s="33" customFormat="1" x14ac:dyDescent="0.25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</row>
    <row r="61" spans="2:12" s="33" customFormat="1" x14ac:dyDescent="0.25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2:12" s="33" customFormat="1" x14ac:dyDescent="0.25"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</row>
    <row r="63" spans="2:12" s="33" customFormat="1" x14ac:dyDescent="0.25"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</row>
    <row r="64" spans="2:12" s="33" customFormat="1" x14ac:dyDescent="0.25"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</row>
    <row r="65" spans="2:12" s="33" customFormat="1" x14ac:dyDescent="0.25"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</row>
    <row r="66" spans="2:12" s="33" customFormat="1" x14ac:dyDescent="0.25"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</row>
    <row r="67" spans="2:12" s="33" customFormat="1" x14ac:dyDescent="0.25"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</row>
    <row r="68" spans="2:12" s="33" customFormat="1" x14ac:dyDescent="0.25"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</row>
    <row r="69" spans="2:12" s="33" customFormat="1" x14ac:dyDescent="0.25"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</row>
    <row r="70" spans="2:12" s="33" customFormat="1" x14ac:dyDescent="0.25"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</row>
    <row r="71" spans="2:12" s="33" customFormat="1" x14ac:dyDescent="0.25"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</row>
    <row r="72" spans="2:12" x14ac:dyDescent="0.2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spans="2:12" x14ac:dyDescent="0.2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spans="2:12" x14ac:dyDescent="0.2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2:12" x14ac:dyDescent="0.2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</row>
    <row r="76" spans="2:12" x14ac:dyDescent="0.2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</row>
    <row r="77" spans="2:12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</row>
    <row r="78" spans="2:12" x14ac:dyDescent="0.2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2:12" x14ac:dyDescent="0.2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</row>
    <row r="80" spans="2:12" x14ac:dyDescent="0.2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</row>
    <row r="81" spans="2:12" x14ac:dyDescent="0.2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</row>
    <row r="82" spans="2:12" x14ac:dyDescent="0.2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</row>
    <row r="83" spans="2:12" x14ac:dyDescent="0.2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</row>
    <row r="84" spans="2:12" x14ac:dyDescent="0.2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spans="2:12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2:12" x14ac:dyDescent="0.2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spans="2:12" x14ac:dyDescent="0.2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2:12" x14ac:dyDescent="0.2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2:12" x14ac:dyDescent="0.2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2:12" x14ac:dyDescent="0.2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</row>
    <row r="91" spans="2:12" x14ac:dyDescent="0.2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pans="2:12" x14ac:dyDescent="0.2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2:12" x14ac:dyDescent="0.2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2:12" x14ac:dyDescent="0.2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2:12" x14ac:dyDescent="0.2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2:12" x14ac:dyDescent="0.2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</sheetData>
  <phoneticPr fontId="3" type="noConversion"/>
  <printOptions horizontalCentered="1"/>
  <pageMargins left="0.75" right="0.75" top="1" bottom="1" header="0.5" footer="0.5"/>
  <pageSetup scale="83" orientation="landscape" r:id="rId1"/>
  <headerFooter alignWithMargins="0"/>
  <ignoredErrors>
    <ignoredError sqref="C4:C28 I4:J5 L5:L28 I6:I28 J6:J27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B1:I49"/>
  <sheetViews>
    <sheetView zoomScaleNormal="100" workbookViewId="0">
      <selection activeCell="D3" sqref="D3"/>
    </sheetView>
  </sheetViews>
  <sheetFormatPr defaultColWidth="9.109375" defaultRowHeight="13.2" x14ac:dyDescent="0.25"/>
  <cols>
    <col min="1" max="1" width="0.88671875" style="35" customWidth="1"/>
    <col min="2" max="2" width="2.44140625" style="35" customWidth="1"/>
    <col min="3" max="3" width="21.44140625" style="35" customWidth="1"/>
    <col min="4" max="4" width="13.6640625" style="35" bestFit="1" customWidth="1"/>
    <col min="5" max="5" width="27" style="35" customWidth="1"/>
    <col min="6" max="7" width="19.109375" style="35" customWidth="1"/>
    <col min="8" max="8" width="16.44140625" style="35" customWidth="1"/>
    <col min="9" max="9" width="2.5546875" style="35" customWidth="1"/>
    <col min="10" max="16384" width="9.109375" style="35"/>
  </cols>
  <sheetData>
    <row r="1" spans="2:9" s="34" customFormat="1" ht="6.75" customHeight="1" thickBot="1" x14ac:dyDescent="0.3"/>
    <row r="2" spans="2:9" s="36" customFormat="1" ht="38.1" customHeight="1" thickTop="1" x14ac:dyDescent="0.25">
      <c r="B2" s="49"/>
      <c r="C2" s="50" t="s">
        <v>19</v>
      </c>
      <c r="D2" s="51"/>
      <c r="E2" s="51"/>
      <c r="F2" s="51"/>
      <c r="G2" s="51"/>
      <c r="H2" s="51"/>
      <c r="I2" s="52"/>
    </row>
    <row r="3" spans="2:9" s="6" customFormat="1" ht="18" customHeight="1" x14ac:dyDescent="0.25">
      <c r="B3" s="53"/>
      <c r="C3" s="38" t="s">
        <v>18</v>
      </c>
      <c r="D3" s="77">
        <f>'Payroll calculator'!$L$2</f>
        <v>38018</v>
      </c>
      <c r="E3" s="39" t="s">
        <v>9</v>
      </c>
      <c r="F3" s="81">
        <f>VLOOKUP(H3,'Employee information'!$A$3:$M$20,2,FALSE)</f>
        <v>0</v>
      </c>
      <c r="G3" s="40" t="s">
        <v>0</v>
      </c>
      <c r="H3" s="83">
        <v>1</v>
      </c>
      <c r="I3" s="54"/>
    </row>
    <row r="4" spans="2:9" s="6" customFormat="1" ht="9" customHeight="1" x14ac:dyDescent="0.25">
      <c r="B4" s="53"/>
      <c r="C4" s="46"/>
      <c r="D4" s="78"/>
      <c r="E4" s="46"/>
      <c r="F4" s="82"/>
      <c r="G4" s="47"/>
      <c r="H4" s="47"/>
      <c r="I4" s="54"/>
    </row>
    <row r="5" spans="2:9" s="4" customFormat="1" ht="18" customHeight="1" x14ac:dyDescent="0.25">
      <c r="B5" s="55"/>
      <c r="C5" s="41" t="s">
        <v>4</v>
      </c>
      <c r="D5" s="79">
        <f>VLOOKUP(H3,'Employee information'!$A$3:$M$20,4,FALSE)</f>
        <v>0</v>
      </c>
      <c r="E5" s="43" t="s">
        <v>22</v>
      </c>
      <c r="F5" s="79">
        <f>VLOOKUP(H3,'Employee information'!$A$3:$M$20,5,FALSE)</f>
        <v>0</v>
      </c>
      <c r="G5" s="48" t="s">
        <v>2</v>
      </c>
      <c r="H5" s="84">
        <f>VLOOKUP(H3,'Payroll calculator'!$B$3:$L$28,3,FALSE)</f>
        <v>50</v>
      </c>
      <c r="I5" s="56"/>
    </row>
    <row r="6" spans="2:9" s="4" customFormat="1" ht="18" customHeight="1" x14ac:dyDescent="0.25">
      <c r="B6" s="55"/>
      <c r="C6" s="42" t="s">
        <v>20</v>
      </c>
      <c r="D6" s="80">
        <f>VLOOKUP(H3,'Employee information'!$A$3:$M$20,3,FALSE)</f>
        <v>0</v>
      </c>
      <c r="E6" s="43" t="s">
        <v>13</v>
      </c>
      <c r="F6" s="80">
        <f>VLOOKUP(H3,'Payroll calculator'!$B$3:$L$28,7,FALSE)</f>
        <v>0</v>
      </c>
      <c r="G6" s="43" t="s">
        <v>8</v>
      </c>
      <c r="H6" s="84">
        <f>VLOOKUP(H3,'Payroll calculator'!$B$3:$L$28,5,FALSE)</f>
        <v>1</v>
      </c>
      <c r="I6" s="56"/>
    </row>
    <row r="7" spans="2:9" s="4" customFormat="1" ht="18" customHeight="1" x14ac:dyDescent="0.25">
      <c r="B7" s="55"/>
      <c r="C7" s="41" t="s">
        <v>3</v>
      </c>
      <c r="D7" s="80">
        <f>VLOOKUP(H3,'Employee information'!$A$3:$M$20,8,FALSE)*H9</f>
        <v>0</v>
      </c>
      <c r="E7" s="43" t="s">
        <v>17</v>
      </c>
      <c r="F7" s="80">
        <f>VLOOKUP(H3,'Employee information'!$A$3:$M$20,7,FALSE)*H9</f>
        <v>0</v>
      </c>
      <c r="G7" s="43" t="s">
        <v>7</v>
      </c>
      <c r="H7" s="84">
        <f>VLOOKUP(H3,'Payroll calculator'!$B$3:$L$28,4,FALSE)</f>
        <v>5</v>
      </c>
      <c r="I7" s="56"/>
    </row>
    <row r="8" spans="2:9" s="4" customFormat="1" ht="18" customHeight="1" x14ac:dyDescent="0.25">
      <c r="B8" s="55"/>
      <c r="C8" s="41" t="s">
        <v>15</v>
      </c>
      <c r="D8" s="80">
        <f>VLOOKUP(H3,'Employee information'!$A$3:$M$20,9,FALSE)*H9</f>
        <v>0</v>
      </c>
      <c r="E8" s="43" t="s">
        <v>16</v>
      </c>
      <c r="F8" s="80">
        <f>VLOOKUP(H3,'Employee information'!$A$3:$M$20,6,FALSE)*H9</f>
        <v>0</v>
      </c>
      <c r="G8" s="43" t="s">
        <v>11</v>
      </c>
      <c r="H8" s="84">
        <f>VLOOKUP(H3,'Payroll calculator'!$B$3:$L$28,6,FALSE)</f>
        <v>0</v>
      </c>
      <c r="I8" s="56"/>
    </row>
    <row r="9" spans="2:9" s="4" customFormat="1" ht="18" customHeight="1" x14ac:dyDescent="0.25">
      <c r="B9" s="55"/>
      <c r="C9" s="41" t="s">
        <v>28</v>
      </c>
      <c r="D9" s="80">
        <f>VLOOKUP(H3,'Employee information'!$A$3:$M$20,11,FALSE)</f>
        <v>0</v>
      </c>
      <c r="E9" s="43" t="s">
        <v>27</v>
      </c>
      <c r="F9" s="80">
        <f>VLOOKUP(H3,'Employee information'!$A$3:$M$20,12,FALSE)</f>
        <v>0</v>
      </c>
      <c r="G9" s="43" t="s">
        <v>5</v>
      </c>
      <c r="H9" s="85">
        <f>VLOOKUP(H3,'Payroll calculator'!$B$3:$L$28,8,FALSE)</f>
        <v>0</v>
      </c>
      <c r="I9" s="57"/>
    </row>
    <row r="10" spans="2:9" s="4" customFormat="1" ht="30" customHeight="1" x14ac:dyDescent="0.25">
      <c r="B10" s="55"/>
      <c r="C10" s="41" t="s">
        <v>24</v>
      </c>
      <c r="D10" s="80">
        <f>SUM(F7:F9)+SUM(D7:D9)</f>
        <v>0</v>
      </c>
      <c r="E10" s="43" t="s">
        <v>14</v>
      </c>
      <c r="F10" s="80">
        <f>VLOOKUP(H3,'Payroll calculator'!$B$3:$L$28,10,FALSE)</f>
        <v>20</v>
      </c>
      <c r="G10" s="43" t="s">
        <v>23</v>
      </c>
      <c r="H10" s="85">
        <f>VLOOKUP(H3,'Payroll calculator'!$B$3:$L$28,9,FALSE)+F10</f>
        <v>20</v>
      </c>
      <c r="I10" s="57"/>
    </row>
    <row r="11" spans="2:9" s="4" customFormat="1" ht="15" customHeight="1" x14ac:dyDescent="0.25">
      <c r="B11" s="55"/>
      <c r="C11" s="44"/>
      <c r="D11" s="45"/>
      <c r="E11" s="44"/>
      <c r="F11" s="45"/>
      <c r="G11" s="76" t="s">
        <v>6</v>
      </c>
      <c r="H11" s="85">
        <f>VLOOKUP(H3,'Payroll calculator'!$B$3:$L$28,11,FALSE)</f>
        <v>-20</v>
      </c>
      <c r="I11" s="57"/>
    </row>
    <row r="12" spans="2:9" ht="13.8" thickBot="1" x14ac:dyDescent="0.3">
      <c r="B12" s="58"/>
      <c r="C12" s="59"/>
      <c r="D12" s="60"/>
      <c r="E12" s="59"/>
      <c r="F12" s="60"/>
      <c r="G12" s="59"/>
      <c r="H12" s="60"/>
      <c r="I12" s="61"/>
    </row>
    <row r="13" spans="2:9" ht="14.4" thickTop="1" thickBot="1" x14ac:dyDescent="0.3"/>
    <row r="14" spans="2:9" s="37" customFormat="1" ht="38.1" customHeight="1" thickTop="1" x14ac:dyDescent="0.25">
      <c r="B14" s="62"/>
      <c r="C14" s="50" t="s">
        <v>19</v>
      </c>
      <c r="D14" s="63"/>
      <c r="E14" s="63"/>
      <c r="F14" s="63"/>
      <c r="G14" s="63"/>
      <c r="H14" s="63"/>
      <c r="I14" s="64"/>
    </row>
    <row r="15" spans="2:9" s="4" customFormat="1" ht="18" customHeight="1" x14ac:dyDescent="0.25">
      <c r="B15" s="55"/>
      <c r="C15" s="38" t="s">
        <v>18</v>
      </c>
      <c r="D15" s="77">
        <f>'Payroll calculator'!$L$2</f>
        <v>38018</v>
      </c>
      <c r="E15" s="39" t="s">
        <v>9</v>
      </c>
      <c r="F15" s="81">
        <f>VLOOKUP(H15,'Employee information'!$A$3:$M$20,2,FALSE)</f>
        <v>0</v>
      </c>
      <c r="G15" s="40" t="s">
        <v>0</v>
      </c>
      <c r="H15" s="83">
        <v>2</v>
      </c>
      <c r="I15" s="56"/>
    </row>
    <row r="16" spans="2:9" s="4" customFormat="1" ht="9" customHeight="1" x14ac:dyDescent="0.25">
      <c r="B16" s="55"/>
      <c r="C16" s="46"/>
      <c r="D16" s="78"/>
      <c r="E16" s="46"/>
      <c r="F16" s="82"/>
      <c r="G16" s="47"/>
      <c r="H16" s="47"/>
      <c r="I16" s="56"/>
    </row>
    <row r="17" spans="2:9" s="6" customFormat="1" ht="18" customHeight="1" x14ac:dyDescent="0.25">
      <c r="B17" s="53"/>
      <c r="C17" s="41" t="s">
        <v>4</v>
      </c>
      <c r="D17" s="79">
        <f>VLOOKUP(H15,'Employee information'!$A$3:$M$20,4,FALSE)</f>
        <v>0</v>
      </c>
      <c r="E17" s="43" t="s">
        <v>22</v>
      </c>
      <c r="F17" s="79">
        <f>VLOOKUP(H15,'Employee information'!$A$3:$M$20,5,FALSE)</f>
        <v>0</v>
      </c>
      <c r="G17" s="48" t="s">
        <v>2</v>
      </c>
      <c r="H17" s="84">
        <f>VLOOKUP(H15,'Payroll calculator'!$B$3:$L$28,3,FALSE)</f>
        <v>0</v>
      </c>
      <c r="I17" s="54"/>
    </row>
    <row r="18" spans="2:9" s="6" customFormat="1" ht="18" customHeight="1" x14ac:dyDescent="0.25">
      <c r="B18" s="53"/>
      <c r="C18" s="42" t="s">
        <v>20</v>
      </c>
      <c r="D18" s="80">
        <f>VLOOKUP(H15,'Employee information'!$A$3:$M$20,3,FALSE)</f>
        <v>0</v>
      </c>
      <c r="E18" s="43" t="s">
        <v>13</v>
      </c>
      <c r="F18" s="80">
        <f>VLOOKUP(H15,'Payroll calculator'!$B$3:$L$28,7,FALSE)</f>
        <v>0</v>
      </c>
      <c r="G18" s="43" t="s">
        <v>8</v>
      </c>
      <c r="H18" s="84">
        <f>VLOOKUP(H15,'Payroll calculator'!$B$3:$L$28,5,FALSE)</f>
        <v>0</v>
      </c>
      <c r="I18" s="54"/>
    </row>
    <row r="19" spans="2:9" s="6" customFormat="1" ht="18" customHeight="1" x14ac:dyDescent="0.25">
      <c r="B19" s="53"/>
      <c r="C19" s="41" t="s">
        <v>3</v>
      </c>
      <c r="D19" s="80">
        <f>VLOOKUP(H15,'Employee information'!$A$3:$M$20,8,FALSE)*H21</f>
        <v>0</v>
      </c>
      <c r="E19" s="43" t="s">
        <v>17</v>
      </c>
      <c r="F19" s="80">
        <f>VLOOKUP(H15,'Employee information'!$A$3:$M$20,7,FALSE)*H21</f>
        <v>0</v>
      </c>
      <c r="G19" s="43" t="s">
        <v>7</v>
      </c>
      <c r="H19" s="84">
        <f>VLOOKUP(H15,'Payroll calculator'!$B$3:$L$28,4,FALSE)</f>
        <v>0</v>
      </c>
      <c r="I19" s="54"/>
    </row>
    <row r="20" spans="2:9" s="6" customFormat="1" ht="18" customHeight="1" x14ac:dyDescent="0.25">
      <c r="B20" s="53"/>
      <c r="C20" s="41" t="s">
        <v>15</v>
      </c>
      <c r="D20" s="80">
        <f>VLOOKUP(H15,'Employee information'!$A$3:$M$20,9,FALSE)*H21</f>
        <v>0</v>
      </c>
      <c r="E20" s="43" t="s">
        <v>16</v>
      </c>
      <c r="F20" s="80">
        <f>VLOOKUP(H15,'Employee information'!$A$3:$M$20,6,FALSE)*H21</f>
        <v>0</v>
      </c>
      <c r="G20" s="43" t="s">
        <v>11</v>
      </c>
      <c r="H20" s="84">
        <f>VLOOKUP(H15,'Payroll calculator'!$B$3:$L$28,6,FALSE)</f>
        <v>0</v>
      </c>
      <c r="I20" s="54"/>
    </row>
    <row r="21" spans="2:9" s="6" customFormat="1" ht="18" customHeight="1" x14ac:dyDescent="0.25">
      <c r="B21" s="53"/>
      <c r="C21" s="41" t="s">
        <v>28</v>
      </c>
      <c r="D21" s="80">
        <f>VLOOKUP(H15,'Employee information'!$A$3:$M$20,11,FALSE)</f>
        <v>0</v>
      </c>
      <c r="E21" s="43" t="s">
        <v>27</v>
      </c>
      <c r="F21" s="80">
        <f>VLOOKUP(H15,'Employee information'!$A$3:$M$20,12,FALSE)</f>
        <v>0</v>
      </c>
      <c r="G21" s="43" t="s">
        <v>5</v>
      </c>
      <c r="H21" s="85">
        <f>VLOOKUP(H15,'Payroll calculator'!$B$3:$L$28,8,FALSE)</f>
        <v>0</v>
      </c>
      <c r="I21" s="65"/>
    </row>
    <row r="22" spans="2:9" s="6" customFormat="1" ht="30" customHeight="1" x14ac:dyDescent="0.25">
      <c r="B22" s="53"/>
      <c r="C22" s="41" t="s">
        <v>24</v>
      </c>
      <c r="D22" s="80">
        <f>SUM(F19:F21)+SUM(D19:D21)</f>
        <v>0</v>
      </c>
      <c r="E22" s="43" t="s">
        <v>14</v>
      </c>
      <c r="F22" s="80">
        <f>VLOOKUP(H15,'Payroll calculator'!$B$3:$L$28,10,FALSE)</f>
        <v>0</v>
      </c>
      <c r="G22" s="43" t="s">
        <v>23</v>
      </c>
      <c r="H22" s="85">
        <f>VLOOKUP(H15,'Payroll calculator'!$B$3:$L$28,9,FALSE)+F22</f>
        <v>0</v>
      </c>
      <c r="I22" s="65"/>
    </row>
    <row r="23" spans="2:9" s="6" customFormat="1" ht="15" customHeight="1" x14ac:dyDescent="0.25">
      <c r="B23" s="53"/>
      <c r="C23" s="44"/>
      <c r="D23" s="45"/>
      <c r="E23" s="75"/>
      <c r="F23" s="45"/>
      <c r="G23" s="76" t="s">
        <v>6</v>
      </c>
      <c r="H23" s="85">
        <f>VLOOKUP(H15,'Payroll calculator'!$B$3:$L$28,11,FALSE)</f>
        <v>0</v>
      </c>
      <c r="I23" s="65"/>
    </row>
    <row r="24" spans="2:9" ht="13.8" thickBot="1" x14ac:dyDescent="0.3">
      <c r="B24" s="58"/>
      <c r="C24" s="59"/>
      <c r="D24" s="60"/>
      <c r="E24" s="59"/>
      <c r="F24" s="60"/>
      <c r="G24" s="59"/>
      <c r="H24" s="66"/>
      <c r="I24" s="61"/>
    </row>
    <row r="25" spans="2:9" ht="14.4" thickTop="1" thickBot="1" x14ac:dyDescent="0.3"/>
    <row r="26" spans="2:9" s="37" customFormat="1" ht="38.1" customHeight="1" thickTop="1" x14ac:dyDescent="0.25">
      <c r="B26" s="62"/>
      <c r="C26" s="50" t="s">
        <v>19</v>
      </c>
      <c r="D26" s="63"/>
      <c r="E26" s="63"/>
      <c r="F26" s="63"/>
      <c r="G26" s="63"/>
      <c r="H26" s="63"/>
      <c r="I26" s="64"/>
    </row>
    <row r="27" spans="2:9" s="6" customFormat="1" ht="18" customHeight="1" x14ac:dyDescent="0.25">
      <c r="B27" s="53"/>
      <c r="C27" s="38" t="s">
        <v>18</v>
      </c>
      <c r="D27" s="77">
        <f>'Payroll calculator'!$L$2</f>
        <v>38018</v>
      </c>
      <c r="E27" s="39" t="s">
        <v>9</v>
      </c>
      <c r="F27" s="81">
        <f>VLOOKUP(H27,'Employee information'!$A$3:$M$20,2,FALSE)</f>
        <v>0</v>
      </c>
      <c r="G27" s="40" t="s">
        <v>0</v>
      </c>
      <c r="H27" s="83">
        <v>3</v>
      </c>
      <c r="I27" s="54"/>
    </row>
    <row r="28" spans="2:9" s="6" customFormat="1" ht="9" customHeight="1" x14ac:dyDescent="0.25">
      <c r="B28" s="53"/>
      <c r="C28" s="46"/>
      <c r="D28" s="78"/>
      <c r="E28" s="46"/>
      <c r="F28" s="82"/>
      <c r="G28" s="47"/>
      <c r="H28" s="47"/>
      <c r="I28" s="54"/>
    </row>
    <row r="29" spans="2:9" s="6" customFormat="1" ht="18" customHeight="1" x14ac:dyDescent="0.25">
      <c r="B29" s="53"/>
      <c r="C29" s="41" t="s">
        <v>4</v>
      </c>
      <c r="D29" s="79">
        <f>VLOOKUP(H27,'Employee information'!$A$3:$M$20,4,FALSE)</f>
        <v>0</v>
      </c>
      <c r="E29" s="43" t="s">
        <v>22</v>
      </c>
      <c r="F29" s="79">
        <f>VLOOKUP(H27,'Employee information'!$A$3:$M$20,5,FALSE)</f>
        <v>0</v>
      </c>
      <c r="G29" s="48" t="s">
        <v>2</v>
      </c>
      <c r="H29" s="84">
        <f>VLOOKUP(H27,'Payroll calculator'!$B$3:$L$28,3,FALSE)</f>
        <v>0</v>
      </c>
      <c r="I29" s="54"/>
    </row>
    <row r="30" spans="2:9" s="6" customFormat="1" ht="18" customHeight="1" x14ac:dyDescent="0.25">
      <c r="B30" s="53"/>
      <c r="C30" s="42" t="s">
        <v>20</v>
      </c>
      <c r="D30" s="80">
        <f>VLOOKUP(H27,'Employee information'!$A$3:$M$20,3,FALSE)</f>
        <v>0</v>
      </c>
      <c r="E30" s="43" t="s">
        <v>13</v>
      </c>
      <c r="F30" s="80">
        <f>VLOOKUP(H27,'Payroll calculator'!$B$3:$L$28,7,FALSE)</f>
        <v>0</v>
      </c>
      <c r="G30" s="43" t="s">
        <v>8</v>
      </c>
      <c r="H30" s="84">
        <f>VLOOKUP(H27,'Payroll calculator'!$B$3:$L$28,5,FALSE)</f>
        <v>0</v>
      </c>
      <c r="I30" s="54"/>
    </row>
    <row r="31" spans="2:9" s="6" customFormat="1" ht="18" customHeight="1" x14ac:dyDescent="0.25">
      <c r="B31" s="53"/>
      <c r="C31" s="41" t="s">
        <v>3</v>
      </c>
      <c r="D31" s="80">
        <f>VLOOKUP(H27,'Employee information'!$A$3:$M$20,8,FALSE)*H33</f>
        <v>0</v>
      </c>
      <c r="E31" s="43" t="s">
        <v>17</v>
      </c>
      <c r="F31" s="80">
        <f>VLOOKUP(H27,'Employee information'!$A$3:$M$20,7,FALSE)*H33</f>
        <v>0</v>
      </c>
      <c r="G31" s="43" t="s">
        <v>7</v>
      </c>
      <c r="H31" s="84">
        <f>VLOOKUP(H27,'Payroll calculator'!$B$3:$L$28,4,FALSE)</f>
        <v>0</v>
      </c>
      <c r="I31" s="54"/>
    </row>
    <row r="32" spans="2:9" s="6" customFormat="1" ht="18" customHeight="1" x14ac:dyDescent="0.25">
      <c r="B32" s="53"/>
      <c r="C32" s="41" t="s">
        <v>15</v>
      </c>
      <c r="D32" s="80">
        <f>VLOOKUP(H27,'Employee information'!$A$3:$M$20,9,FALSE)*H33</f>
        <v>0</v>
      </c>
      <c r="E32" s="43" t="s">
        <v>16</v>
      </c>
      <c r="F32" s="80">
        <f>VLOOKUP(H27,'Employee information'!$A$3:$M$20,6,FALSE)*H33</f>
        <v>0</v>
      </c>
      <c r="G32" s="43" t="s">
        <v>11</v>
      </c>
      <c r="H32" s="84">
        <f>VLOOKUP(H27,'Payroll calculator'!$B$3:$L$28,6,FALSE)</f>
        <v>0</v>
      </c>
      <c r="I32" s="54"/>
    </row>
    <row r="33" spans="2:9" s="6" customFormat="1" ht="18" customHeight="1" x14ac:dyDescent="0.25">
      <c r="B33" s="53"/>
      <c r="C33" s="41" t="s">
        <v>28</v>
      </c>
      <c r="D33" s="80">
        <f>VLOOKUP(H27,'Employee information'!$A$3:$M$20,11,FALSE)</f>
        <v>0</v>
      </c>
      <c r="E33" s="43" t="s">
        <v>27</v>
      </c>
      <c r="F33" s="80">
        <f>VLOOKUP(H27,'Employee information'!$A$3:$M$20,12,FALSE)</f>
        <v>0</v>
      </c>
      <c r="G33" s="43" t="s">
        <v>5</v>
      </c>
      <c r="H33" s="85">
        <f>VLOOKUP(H27,'Payroll calculator'!$B$3:$L$28,8,FALSE)</f>
        <v>0</v>
      </c>
      <c r="I33" s="65"/>
    </row>
    <row r="34" spans="2:9" s="6" customFormat="1" ht="30" customHeight="1" x14ac:dyDescent="0.25">
      <c r="B34" s="53"/>
      <c r="C34" s="41" t="s">
        <v>24</v>
      </c>
      <c r="D34" s="80">
        <f>SUM(F31:F33)+SUM(D31:D33)</f>
        <v>0</v>
      </c>
      <c r="E34" s="43" t="s">
        <v>14</v>
      </c>
      <c r="F34" s="80">
        <f>VLOOKUP(H27,'Payroll calculator'!$B$3:$L$28,10,FALSE)</f>
        <v>0</v>
      </c>
      <c r="G34" s="43" t="s">
        <v>23</v>
      </c>
      <c r="H34" s="85">
        <f>VLOOKUP(H27,'Payroll calculator'!$B$3:$L$28,9,FALSE)+F34</f>
        <v>0</v>
      </c>
      <c r="I34" s="65"/>
    </row>
    <row r="35" spans="2:9" s="6" customFormat="1" ht="15" customHeight="1" x14ac:dyDescent="0.25">
      <c r="B35" s="53"/>
      <c r="C35" s="44"/>
      <c r="D35" s="45"/>
      <c r="E35" s="44"/>
      <c r="F35" s="45"/>
      <c r="G35" s="76" t="s">
        <v>6</v>
      </c>
      <c r="H35" s="85">
        <f>VLOOKUP(H27,'Payroll calculator'!$B$3:$L$28,11,FALSE)</f>
        <v>0</v>
      </c>
      <c r="I35" s="65"/>
    </row>
    <row r="36" spans="2:9" s="6" customFormat="1" ht="12.6" thickBot="1" x14ac:dyDescent="0.3">
      <c r="B36" s="67"/>
      <c r="C36" s="68"/>
      <c r="D36" s="69"/>
      <c r="E36" s="68"/>
      <c r="F36" s="69"/>
      <c r="G36" s="70"/>
      <c r="H36" s="71"/>
      <c r="I36" s="72"/>
    </row>
    <row r="37" spans="2:9" ht="14.4" thickTop="1" thickBot="1" x14ac:dyDescent="0.3"/>
    <row r="38" spans="2:9" s="37" customFormat="1" ht="38.1" customHeight="1" thickTop="1" x14ac:dyDescent="0.25">
      <c r="B38" s="62"/>
      <c r="C38" s="50" t="s">
        <v>19</v>
      </c>
      <c r="D38" s="63"/>
      <c r="E38" s="63"/>
      <c r="F38" s="63"/>
      <c r="G38" s="63"/>
      <c r="H38" s="63"/>
      <c r="I38" s="64"/>
    </row>
    <row r="39" spans="2:9" s="6" customFormat="1" ht="18" customHeight="1" x14ac:dyDescent="0.25">
      <c r="B39" s="53"/>
      <c r="C39" s="38" t="s">
        <v>18</v>
      </c>
      <c r="D39" s="77">
        <f>'Payroll calculator'!$L$2</f>
        <v>38018</v>
      </c>
      <c r="E39" s="39" t="s">
        <v>9</v>
      </c>
      <c r="F39" s="81">
        <f>VLOOKUP(H39,'Employee information'!$A$3:$M$20,2,FALSE)</f>
        <v>0</v>
      </c>
      <c r="G39" s="40" t="s">
        <v>0</v>
      </c>
      <c r="H39" s="83">
        <v>4</v>
      </c>
      <c r="I39" s="54"/>
    </row>
    <row r="40" spans="2:9" s="6" customFormat="1" ht="9" customHeight="1" x14ac:dyDescent="0.25">
      <c r="B40" s="53"/>
      <c r="C40" s="46"/>
      <c r="D40" s="78"/>
      <c r="E40" s="46"/>
      <c r="F40" s="82"/>
      <c r="G40" s="47"/>
      <c r="H40" s="47"/>
      <c r="I40" s="54"/>
    </row>
    <row r="41" spans="2:9" s="6" customFormat="1" ht="18" customHeight="1" x14ac:dyDescent="0.25">
      <c r="B41" s="53"/>
      <c r="C41" s="41" t="s">
        <v>4</v>
      </c>
      <c r="D41" s="79">
        <f>VLOOKUP(H39,'Employee information'!$A$3:$M$20,4,FALSE)</f>
        <v>0</v>
      </c>
      <c r="E41" s="43" t="s">
        <v>22</v>
      </c>
      <c r="F41" s="79">
        <f>VLOOKUP(H39,'Employee information'!$A$3:$M$20,5,FALSE)</f>
        <v>0</v>
      </c>
      <c r="G41" s="48" t="s">
        <v>2</v>
      </c>
      <c r="H41" s="84">
        <f>VLOOKUP(H39,'Payroll calculator'!$B$3:$L$28,3,FALSE)</f>
        <v>0</v>
      </c>
      <c r="I41" s="54"/>
    </row>
    <row r="42" spans="2:9" s="6" customFormat="1" ht="18" customHeight="1" x14ac:dyDescent="0.25">
      <c r="B42" s="53"/>
      <c r="C42" s="42" t="s">
        <v>20</v>
      </c>
      <c r="D42" s="80">
        <f>VLOOKUP(H39,'Employee information'!$A$3:$M$20,3,FALSE)</f>
        <v>0</v>
      </c>
      <c r="E42" s="43" t="s">
        <v>13</v>
      </c>
      <c r="F42" s="80">
        <f>VLOOKUP(H39,'Payroll calculator'!$B$3:$L$28,7,FALSE)</f>
        <v>0</v>
      </c>
      <c r="G42" s="43" t="s">
        <v>8</v>
      </c>
      <c r="H42" s="84">
        <f>VLOOKUP(H39,'Payroll calculator'!$B$3:$L$28,5,FALSE)</f>
        <v>0</v>
      </c>
      <c r="I42" s="54"/>
    </row>
    <row r="43" spans="2:9" s="6" customFormat="1" ht="18" customHeight="1" x14ac:dyDescent="0.25">
      <c r="B43" s="53"/>
      <c r="C43" s="41" t="s">
        <v>3</v>
      </c>
      <c r="D43" s="80">
        <f>VLOOKUP(H39,'Employee information'!$A$3:$M$20,8,FALSE)*H45</f>
        <v>0</v>
      </c>
      <c r="E43" s="43" t="s">
        <v>17</v>
      </c>
      <c r="F43" s="80">
        <f>VLOOKUP(H39,'Employee information'!$A$3:$M$20,7,FALSE)*H45</f>
        <v>0</v>
      </c>
      <c r="G43" s="43" t="s">
        <v>7</v>
      </c>
      <c r="H43" s="84">
        <f>VLOOKUP(H39,'Payroll calculator'!$B$3:$L$28,4,FALSE)</f>
        <v>0</v>
      </c>
      <c r="I43" s="54"/>
    </row>
    <row r="44" spans="2:9" s="6" customFormat="1" ht="18" customHeight="1" x14ac:dyDescent="0.25">
      <c r="B44" s="53"/>
      <c r="C44" s="41" t="s">
        <v>15</v>
      </c>
      <c r="D44" s="80">
        <f>VLOOKUP(H39,'Employee information'!$A$3:$M$20,9,FALSE)*H45</f>
        <v>0</v>
      </c>
      <c r="E44" s="43" t="s">
        <v>16</v>
      </c>
      <c r="F44" s="80">
        <f>VLOOKUP(H39,'Employee information'!$A$3:$M$20,6,FALSE)*H45</f>
        <v>0</v>
      </c>
      <c r="G44" s="43" t="s">
        <v>11</v>
      </c>
      <c r="H44" s="84">
        <f>VLOOKUP(H39,'Payroll calculator'!$B$3:$L$28,6,FALSE)</f>
        <v>0</v>
      </c>
      <c r="I44" s="54"/>
    </row>
    <row r="45" spans="2:9" s="6" customFormat="1" ht="18" customHeight="1" x14ac:dyDescent="0.25">
      <c r="B45" s="53"/>
      <c r="C45" s="41" t="s">
        <v>28</v>
      </c>
      <c r="D45" s="80">
        <f>VLOOKUP(H39,'Employee information'!$A$3:$M$20,11,FALSE)</f>
        <v>0</v>
      </c>
      <c r="E45" s="43" t="s">
        <v>27</v>
      </c>
      <c r="F45" s="80">
        <f>VLOOKUP(H39,'Employee information'!$A$3:$M$20,12,FALSE)</f>
        <v>0</v>
      </c>
      <c r="G45" s="43" t="s">
        <v>5</v>
      </c>
      <c r="H45" s="85">
        <f>VLOOKUP(H39,'Payroll calculator'!$B$3:$L$28,8,FALSE)</f>
        <v>0</v>
      </c>
      <c r="I45" s="65"/>
    </row>
    <row r="46" spans="2:9" s="6" customFormat="1" ht="30" customHeight="1" x14ac:dyDescent="0.25">
      <c r="B46" s="53"/>
      <c r="C46" s="41" t="s">
        <v>24</v>
      </c>
      <c r="D46" s="80">
        <f>SUM(F43:F45)+SUM(D43:D45)</f>
        <v>0</v>
      </c>
      <c r="E46" s="43" t="s">
        <v>14</v>
      </c>
      <c r="F46" s="80">
        <f>VLOOKUP(H39,'Payroll calculator'!$B$3:$L$28,10,FALSE)</f>
        <v>0</v>
      </c>
      <c r="G46" s="43" t="s">
        <v>23</v>
      </c>
      <c r="H46" s="85">
        <f>VLOOKUP(H39,'Payroll calculator'!$B$3:$L$28,9,FALSE)+F46</f>
        <v>0</v>
      </c>
      <c r="I46" s="65"/>
    </row>
    <row r="47" spans="2:9" s="6" customFormat="1" ht="15" customHeight="1" x14ac:dyDescent="0.25">
      <c r="B47" s="53"/>
      <c r="C47" s="74"/>
      <c r="D47" s="73"/>
      <c r="E47" s="74"/>
      <c r="F47" s="73"/>
      <c r="G47" s="76" t="s">
        <v>6</v>
      </c>
      <c r="H47" s="85">
        <f>VLOOKUP(H39,'Payroll calculator'!$B$3:$L$28,11,FALSE)</f>
        <v>0</v>
      </c>
      <c r="I47" s="65"/>
    </row>
    <row r="48" spans="2:9" ht="13.8" thickBot="1" x14ac:dyDescent="0.3">
      <c r="B48" s="58"/>
      <c r="C48" s="59"/>
      <c r="D48" s="60"/>
      <c r="E48" s="59"/>
      <c r="F48" s="60"/>
      <c r="G48" s="59"/>
      <c r="H48" s="66"/>
      <c r="I48" s="61"/>
    </row>
    <row r="49" ht="13.8" thickTop="1" x14ac:dyDescent="0.25"/>
  </sheetData>
  <phoneticPr fontId="3" type="noConversion"/>
  <printOptions horizontalCentered="1"/>
  <pageMargins left="0.75" right="0.75" top="1" bottom="1" header="0.5" footer="0.5"/>
  <pageSetup scale="73" orientation="portrait" r:id="rId1"/>
  <headerFooter alignWithMargins="0"/>
  <ignoredErrors>
    <ignoredError sqref="F3 D5:D9 F5:F10 H5:H11 F15 D17:D21 F17:F22 H17:H23 F27 D29:D33 F29:F34 H29:H35 F39 D41:D45 F41:F46 H41:H47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Employee information</vt:lpstr>
      <vt:lpstr>Payroll calculator</vt:lpstr>
      <vt:lpstr>Individual paystubs</vt:lpstr>
      <vt:lpstr>'Employee information'!Print_Area</vt:lpstr>
      <vt:lpstr>'Payroll calculator'!Print_Area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Imran</dc:creator>
  <cp:keywords/>
  <dc:description/>
  <cp:lastModifiedBy>Imran</cp:lastModifiedBy>
  <cp:lastPrinted>2004-01-26T19:49:39Z</cp:lastPrinted>
  <dcterms:created xsi:type="dcterms:W3CDTF">2002-04-09T18:32:28Z</dcterms:created>
  <dcterms:modified xsi:type="dcterms:W3CDTF">2023-06-09T05:03:00Z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TC061011771033</vt:lpwstr>
  </property>
</Properties>
</file>